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tables/table19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IT\"/>
    </mc:Choice>
  </mc:AlternateContent>
  <xr:revisionPtr revIDLastSave="0" documentId="13_ncr:1_{D0D5A42D-5340-4108-AE6C-D82E12C0417F}" xr6:coauthVersionLast="47" xr6:coauthVersionMax="47" xr10:uidLastSave="{00000000-0000-0000-0000-000000000000}"/>
  <workbookProtection workbookAlgorithmName="SHA-512" workbookHashValue="uf0HFaH9VN2jyRuYoqbedrWlFPiLKMM/IKlTaMGZYcyN2EPTmEAQ8JgYOB4AP4IH6IV4xls7Gn+iLkvH1AZ7DQ==" workbookSaltValue="+u67a4rpALUJ7YWKLxBndQ==" workbookSpinCount="100000" lockStructure="1"/>
  <bookViews>
    <workbookView xWindow="19740" yWindow="1635" windowWidth="19335" windowHeight="18345" xr2:uid="{00000000-000D-0000-FFFF-FFFF00000000}"/>
  </bookViews>
  <sheets>
    <sheet name="ebea BEWA - Speciali" sheetId="4" r:id="rId1"/>
    <sheet name="." sheetId="2" state="hidden" r:id="rId2"/>
  </sheets>
  <definedNames>
    <definedName name="BQ">'.'!$L$3:$L$4</definedName>
    <definedName name="_xlnm.Print_Area" localSheetId="0">'ebea BEWA - Speciali'!$A$1:$AP$59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7" i="4" l="1"/>
  <c r="AE26" i="4"/>
  <c r="AE25" i="4"/>
  <c r="AE24" i="4"/>
  <c r="AE23" i="4"/>
  <c r="AE22" i="4"/>
  <c r="AE21" i="4"/>
  <c r="AE20" i="4"/>
  <c r="AE19" i="4"/>
  <c r="AE18" i="4"/>
  <c r="AE17" i="4"/>
  <c r="AE16" i="4"/>
  <c r="AT16" i="4" l="1"/>
  <c r="AR26" i="4"/>
  <c r="AR17" i="4"/>
  <c r="AR18" i="4"/>
  <c r="AR19" i="4"/>
  <c r="AR20" i="4"/>
  <c r="AR21" i="4"/>
  <c r="AR22" i="4"/>
  <c r="AR23" i="4"/>
  <c r="AR24" i="4"/>
  <c r="AR25" i="4"/>
  <c r="AR27" i="4"/>
  <c r="AR16" i="4"/>
  <c r="AS16" i="4"/>
  <c r="AX22" i="4" l="1"/>
  <c r="BP22" i="4" s="1"/>
  <c r="AX24" i="4"/>
  <c r="BP24" i="4" s="1"/>
  <c r="AY16" i="4"/>
  <c r="BH28" i="4"/>
  <c r="BB18" i="4"/>
  <c r="BB24" i="4"/>
  <c r="BA17" i="4"/>
  <c r="BA18" i="4"/>
  <c r="BA19" i="4"/>
  <c r="BA20" i="4"/>
  <c r="BA21" i="4"/>
  <c r="BA22" i="4"/>
  <c r="BA23" i="4"/>
  <c r="BB23" i="4" s="1"/>
  <c r="BA24" i="4"/>
  <c r="BI24" i="4" s="1"/>
  <c r="BA25" i="4"/>
  <c r="BA26" i="4"/>
  <c r="BA27" i="4"/>
  <c r="AS17" i="4"/>
  <c r="BI26" i="4" l="1"/>
  <c r="BB26" i="4"/>
  <c r="BB20" i="4"/>
  <c r="BI20" i="4" s="1"/>
  <c r="BI18" i="4"/>
  <c r="BB17" i="4"/>
  <c r="BI17" i="4" s="1"/>
  <c r="BB22" i="4"/>
  <c r="BI22" i="4" s="1"/>
  <c r="BB21" i="4"/>
  <c r="BI21" i="4" s="1"/>
  <c r="BI23" i="4"/>
  <c r="BB27" i="4"/>
  <c r="BI27" i="4" s="1"/>
  <c r="BB19" i="4"/>
  <c r="BI19" i="4" s="1"/>
  <c r="BB25" i="4"/>
  <c r="BI25" i="4" s="1"/>
  <c r="AE48" i="4"/>
  <c r="AE47" i="4"/>
  <c r="BM27" i="4"/>
  <c r="AY27" i="4"/>
  <c r="AW27" i="4"/>
  <c r="AX27" i="4" s="1"/>
  <c r="BP27" i="4" s="1"/>
  <c r="AT27" i="4"/>
  <c r="AS27" i="4"/>
  <c r="BM26" i="4"/>
  <c r="AY26" i="4"/>
  <c r="AW26" i="4"/>
  <c r="AX26" i="4" s="1"/>
  <c r="BP26" i="4" s="1"/>
  <c r="AT26" i="4"/>
  <c r="AS26" i="4"/>
  <c r="BM25" i="4"/>
  <c r="AY25" i="4"/>
  <c r="AW25" i="4"/>
  <c r="AX25" i="4" s="1"/>
  <c r="BP25" i="4" s="1"/>
  <c r="AT25" i="4"/>
  <c r="AS25" i="4"/>
  <c r="BM24" i="4"/>
  <c r="AY24" i="4"/>
  <c r="AW24" i="4"/>
  <c r="AT24" i="4"/>
  <c r="AS24" i="4"/>
  <c r="BM23" i="4"/>
  <c r="AY23" i="4"/>
  <c r="AW23" i="4"/>
  <c r="AX23" i="4" s="1"/>
  <c r="BP23" i="4" s="1"/>
  <c r="AT23" i="4"/>
  <c r="AS23" i="4"/>
  <c r="BM22" i="4"/>
  <c r="AY22" i="4"/>
  <c r="AW22" i="4"/>
  <c r="AT22" i="4"/>
  <c r="AS22" i="4"/>
  <c r="BM21" i="4"/>
  <c r="AY21" i="4"/>
  <c r="AW21" i="4"/>
  <c r="AX21" i="4" s="1"/>
  <c r="BP21" i="4" s="1"/>
  <c r="AT21" i="4"/>
  <c r="AS21" i="4"/>
  <c r="BM20" i="4"/>
  <c r="AY20" i="4"/>
  <c r="AW20" i="4"/>
  <c r="AX20" i="4" s="1"/>
  <c r="BP20" i="4" s="1"/>
  <c r="AT20" i="4"/>
  <c r="AS20" i="4"/>
  <c r="BM19" i="4"/>
  <c r="AY19" i="4"/>
  <c r="AW19" i="4"/>
  <c r="AX19" i="4" s="1"/>
  <c r="BP19" i="4" s="1"/>
  <c r="AT19" i="4"/>
  <c r="AS19" i="4"/>
  <c r="BM18" i="4"/>
  <c r="AY18" i="4"/>
  <c r="AW18" i="4"/>
  <c r="AX18" i="4" s="1"/>
  <c r="BP18" i="4" s="1"/>
  <c r="AT18" i="4"/>
  <c r="AS18" i="4"/>
  <c r="BM17" i="4"/>
  <c r="AY17" i="4"/>
  <c r="AW17" i="4"/>
  <c r="AX17" i="4" s="1"/>
  <c r="BP17" i="4" s="1"/>
  <c r="AT17" i="4"/>
  <c r="BM16" i="4"/>
  <c r="AW16" i="4"/>
  <c r="BG21" i="4" l="1"/>
  <c r="BH21" i="4" s="1"/>
  <c r="BK21" i="4" s="1"/>
  <c r="BG20" i="4"/>
  <c r="BH20" i="4" s="1"/>
  <c r="BK20" i="4" s="1"/>
  <c r="BO27" i="4"/>
  <c r="BO25" i="4"/>
  <c r="BQ25" i="4" s="1"/>
  <c r="BO24" i="4"/>
  <c r="BQ24" i="4" s="1"/>
  <c r="BO20" i="4"/>
  <c r="BO19" i="4"/>
  <c r="BO17" i="4"/>
  <c r="BN20" i="4"/>
  <c r="BO23" i="4"/>
  <c r="BO22" i="4"/>
  <c r="BQ22" i="4" s="1"/>
  <c r="BO18" i="4"/>
  <c r="BO26" i="4"/>
  <c r="BN23" i="4"/>
  <c r="BN17" i="4"/>
  <c r="BO21" i="4"/>
  <c r="BQ21" i="4" s="1"/>
  <c r="BN21" i="4"/>
  <c r="BN24" i="4"/>
  <c r="BN22" i="4"/>
  <c r="BN19" i="4"/>
  <c r="BQ19" i="4" s="1"/>
  <c r="BN18" i="4"/>
  <c r="BQ18" i="4" s="1"/>
  <c r="BN25" i="4"/>
  <c r="BN27" i="4"/>
  <c r="BQ27" i="4" s="1"/>
  <c r="BN26" i="4"/>
  <c r="BO16" i="4"/>
  <c r="AX16" i="4"/>
  <c r="BP16" i="4" s="1"/>
  <c r="BF19" i="4"/>
  <c r="BG19" i="4" s="1"/>
  <c r="BH19" i="4" s="1"/>
  <c r="BK19" i="4" s="1"/>
  <c r="BC18" i="4"/>
  <c r="BD18" i="4" s="1"/>
  <c r="BC21" i="4"/>
  <c r="BD21" i="4" s="1"/>
  <c r="BF17" i="4"/>
  <c r="BG17" i="4" s="1"/>
  <c r="BH17" i="4" s="1"/>
  <c r="BK17" i="4" s="1"/>
  <c r="BC20" i="4"/>
  <c r="BD20" i="4" s="1"/>
  <c r="BC22" i="4"/>
  <c r="BD22" i="4" s="1"/>
  <c r="BC16" i="4"/>
  <c r="BD16" i="4" s="1"/>
  <c r="BF24" i="4"/>
  <c r="BG24" i="4" s="1"/>
  <c r="BC17" i="4"/>
  <c r="BD17" i="4" s="1"/>
  <c r="BF25" i="4"/>
  <c r="BG25" i="4" s="1"/>
  <c r="BF21" i="4"/>
  <c r="AZ22" i="4"/>
  <c r="AZ17" i="4"/>
  <c r="BF18" i="4"/>
  <c r="BG18" i="4" s="1"/>
  <c r="BC19" i="4"/>
  <c r="BF26" i="4"/>
  <c r="BG26" i="4" s="1"/>
  <c r="BH26" i="4" s="1"/>
  <c r="BK26" i="4" s="1"/>
  <c r="AZ19" i="4"/>
  <c r="BF23" i="4"/>
  <c r="BG23" i="4" s="1"/>
  <c r="BH23" i="4" s="1"/>
  <c r="BK23" i="4" s="1"/>
  <c r="BF27" i="4"/>
  <c r="BG27" i="4" s="1"/>
  <c r="BH27" i="4" s="1"/>
  <c r="BK27" i="4" s="1"/>
  <c r="AZ20" i="4"/>
  <c r="BF20" i="4"/>
  <c r="BC23" i="4"/>
  <c r="BD23" i="4" s="1"/>
  <c r="BC24" i="4"/>
  <c r="BD24" i="4" s="1"/>
  <c r="BC25" i="4"/>
  <c r="BD25" i="4" s="1"/>
  <c r="BC26" i="4"/>
  <c r="BD26" i="4" s="1"/>
  <c r="BC27" i="4"/>
  <c r="BD27" i="4" s="1"/>
  <c r="AZ23" i="4"/>
  <c r="AZ24" i="4"/>
  <c r="AZ25" i="4"/>
  <c r="AZ26" i="4"/>
  <c r="AZ27" i="4"/>
  <c r="AZ21" i="4"/>
  <c r="BF22" i="4"/>
  <c r="BG22" i="4" s="1"/>
  <c r="BH22" i="4" s="1"/>
  <c r="BK22" i="4" s="1"/>
  <c r="AZ18" i="4"/>
  <c r="AE28" i="4"/>
  <c r="AZ16" i="4"/>
  <c r="BA16" i="4" s="1"/>
  <c r="BF16" i="4"/>
  <c r="BG16" i="4" s="1"/>
  <c r="BQ17" i="4" l="1"/>
  <c r="BQ23" i="4"/>
  <c r="BH25" i="4"/>
  <c r="BK25" i="4" s="1"/>
  <c r="BH24" i="4"/>
  <c r="BK24" i="4" s="1"/>
  <c r="BH18" i="4"/>
  <c r="BK18" i="4" s="1"/>
  <c r="BH16" i="4"/>
  <c r="BK16" i="4" s="1"/>
  <c r="BQ20" i="4"/>
  <c r="BQ26" i="4"/>
  <c r="BE16" i="4"/>
  <c r="BJ16" i="4" s="1"/>
  <c r="BE20" i="4"/>
  <c r="BJ20" i="4" s="1"/>
  <c r="BE27" i="4"/>
  <c r="BJ27" i="4" s="1"/>
  <c r="BE26" i="4"/>
  <c r="BJ26" i="4" s="1"/>
  <c r="BE25" i="4"/>
  <c r="BJ25" i="4" s="1"/>
  <c r="BE24" i="4"/>
  <c r="BJ24" i="4" s="1"/>
  <c r="BE23" i="4"/>
  <c r="BJ23" i="4" s="1"/>
  <c r="BN16" i="4"/>
  <c r="BB16" i="4"/>
  <c r="BI16" i="4" s="1"/>
  <c r="BE18" i="4"/>
  <c r="BJ18" i="4" s="1"/>
  <c r="BE21" i="4"/>
  <c r="BJ21" i="4" s="1"/>
  <c r="BE17" i="4"/>
  <c r="BJ17" i="4" s="1"/>
  <c r="BE22" i="4"/>
  <c r="BJ22" i="4" s="1"/>
  <c r="BD19" i="4"/>
  <c r="BL24" i="4" l="1"/>
  <c r="BR24" i="4" s="1"/>
  <c r="V24" i="4" s="1"/>
  <c r="BL16" i="4"/>
  <c r="BQ16" i="4"/>
  <c r="BE19" i="4"/>
  <c r="BJ19" i="4" s="1"/>
  <c r="BL19" i="4" s="1"/>
  <c r="BR19" i="4" s="1"/>
  <c r="V19" i="4" s="1"/>
  <c r="BL17" i="4"/>
  <c r="BR17" i="4" s="1"/>
  <c r="V17" i="4" s="1"/>
  <c r="BL18" i="4"/>
  <c r="BR18" i="4" s="1"/>
  <c r="V18" i="4" s="1"/>
  <c r="BL22" i="4"/>
  <c r="BR22" i="4" s="1"/>
  <c r="V22" i="4" s="1"/>
  <c r="BL21" i="4"/>
  <c r="BR21" i="4" s="1"/>
  <c r="V21" i="4" s="1"/>
  <c r="BL23" i="4"/>
  <c r="BR23" i="4" s="1"/>
  <c r="V23" i="4" s="1"/>
  <c r="BL26" i="4"/>
  <c r="BR26" i="4" s="1"/>
  <c r="V26" i="4" s="1"/>
  <c r="BR16" i="4" l="1"/>
  <c r="V16" i="4" s="1"/>
  <c r="BL25" i="4"/>
  <c r="BR25" i="4" s="1"/>
  <c r="V25" i="4" s="1"/>
  <c r="BL20" i="4"/>
  <c r="BR20" i="4" s="1"/>
  <c r="V20" i="4" s="1"/>
  <c r="BL27" i="4"/>
  <c r="BR27" i="4" s="1"/>
  <c r="V27" i="4" s="1"/>
</calcChain>
</file>

<file path=xl/sharedStrings.xml><?xml version="1.0" encoding="utf-8"?>
<sst xmlns="http://schemas.openxmlformats.org/spreadsheetml/2006/main" count="267" uniqueCount="147">
  <si>
    <t>H</t>
  </si>
  <si>
    <t>Typ</t>
  </si>
  <si>
    <t>x</t>
  </si>
  <si>
    <t>a</t>
  </si>
  <si>
    <t>b</t>
  </si>
  <si>
    <t>c</t>
  </si>
  <si>
    <t>Profilbreite</t>
  </si>
  <si>
    <t>Ø</t>
  </si>
  <si>
    <t>Teilung</t>
  </si>
  <si>
    <t>A</t>
  </si>
  <si>
    <t>F</t>
  </si>
  <si>
    <t>G</t>
  </si>
  <si>
    <t>K</t>
  </si>
  <si>
    <t>L</t>
  </si>
  <si>
    <t>N</t>
  </si>
  <si>
    <t>N2</t>
  </si>
  <si>
    <t>B</t>
  </si>
  <si>
    <t>E</t>
  </si>
  <si>
    <t>C</t>
  </si>
  <si>
    <t>C2</t>
  </si>
  <si>
    <t>2x9</t>
  </si>
  <si>
    <t>2x6</t>
  </si>
  <si>
    <t>2x11</t>
  </si>
  <si>
    <t>2x14</t>
  </si>
  <si>
    <t>Pos.</t>
  </si>
  <si>
    <r>
      <t xml:space="preserve">s 
</t>
    </r>
    <r>
      <rPr>
        <sz val="10"/>
        <color theme="1"/>
        <rFont val="Calibri"/>
        <family val="2"/>
        <scheme val="minor"/>
      </rPr>
      <t>[cm]</t>
    </r>
  </si>
  <si>
    <r>
      <t xml:space="preserve">Ø 
</t>
    </r>
    <r>
      <rPr>
        <sz val="10"/>
        <color theme="1"/>
        <rFont val="Calibri"/>
        <family val="2"/>
      </rPr>
      <t>[mm]</t>
    </r>
  </si>
  <si>
    <t>2x16</t>
  </si>
  <si>
    <t>2x19</t>
  </si>
  <si>
    <r>
      <t xml:space="preserve">WD </t>
    </r>
    <r>
      <rPr>
        <sz val="8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</si>
  <si>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Burghof 100</t>
  </si>
  <si>
    <t>CH-3454 Sumiswald</t>
  </si>
  <si>
    <t>RUWA Drahtschweisswerk AG</t>
  </si>
  <si>
    <t xml:space="preserve">Tel.  +41 34 432 35 35 </t>
  </si>
  <si>
    <t>Fax  +41 34 432 35 55</t>
  </si>
  <si>
    <t>leer</t>
  </si>
  <si>
    <t>B6.</t>
  </si>
  <si>
    <t>B11.</t>
  </si>
  <si>
    <t>B14.</t>
  </si>
  <si>
    <t>B9.</t>
  </si>
  <si>
    <t>B16.</t>
  </si>
  <si>
    <t>B19.</t>
  </si>
  <si>
    <r>
      <rPr>
        <b/>
        <sz val="11"/>
        <rFont val="Calibri"/>
        <family val="2"/>
        <scheme val="minor"/>
      </rPr>
      <t>B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</si>
  <si>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Anzahl der Stäbe und Randabstände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</si>
  <si>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max,L</t>
    </r>
  </si>
  <si>
    <r>
      <rPr>
        <b/>
        <sz val="11"/>
        <color theme="1"/>
        <rFont val="Calibri"/>
        <family val="2"/>
      </rPr>
      <t>α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[rad]</t>
    </r>
  </si>
  <si>
    <r>
      <t>c</t>
    </r>
    <r>
      <rPr>
        <b/>
        <vertAlign val="subscript"/>
        <sz val="11"/>
        <rFont val="Calibri"/>
        <family val="2"/>
        <scheme val="minor"/>
      </rPr>
      <t>max,B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</si>
  <si>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L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</si>
  <si>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 xml:space="preserve">s </t>
    </r>
    <r>
      <rPr>
        <sz val="10"/>
        <rFont val="Calibri"/>
        <family val="2"/>
        <scheme val="minor"/>
      </rPr>
      <t>=</t>
    </r>
  </si>
  <si>
    <t>s=10</t>
  </si>
  <si>
    <t>s=15</t>
  </si>
  <si>
    <t>s=20</t>
  </si>
  <si>
    <t>Konsol</t>
  </si>
  <si>
    <r>
      <rPr>
        <sz val="11"/>
        <rFont val="Calibri"/>
        <family val="2"/>
        <scheme val="minor"/>
      </rPr>
      <t>(</t>
    </r>
    <r>
      <rPr>
        <b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>)</t>
    </r>
  </si>
  <si>
    <r>
      <rPr>
        <b/>
        <sz val="11"/>
        <color rgb="FFC00000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[Stk]</t>
    </r>
  </si>
  <si>
    <r>
      <rPr>
        <b/>
        <sz val="11"/>
        <color rgb="FFC00000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</si>
  <si>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</si>
  <si>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Ein-
schnittig</t>
  </si>
  <si>
    <t>Zwei-
schnittig</t>
  </si>
  <si>
    <r>
      <t>c</t>
    </r>
    <r>
      <rPr>
        <b/>
        <vertAlign val="subscript"/>
        <sz val="11"/>
        <rFont val="Calibri"/>
        <family val="2"/>
        <scheme val="minor"/>
      </rPr>
      <t>max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</si>
  <si>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max,B
</t>
    </r>
    <r>
      <rPr>
        <sz val="10"/>
        <color theme="1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</si>
  <si>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max,L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</si>
  <si>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a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</si>
  <si>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Hilfstabelle zu den möglichen Profilbreiten</t>
  </si>
  <si>
    <t>Af8.</t>
  </si>
  <si>
    <t>Af10.</t>
  </si>
  <si>
    <t>Af12.</t>
  </si>
  <si>
    <t>Af14.</t>
  </si>
  <si>
    <t>Cf8.</t>
  </si>
  <si>
    <t>Cf10.</t>
  </si>
  <si>
    <t>Cf12.</t>
  </si>
  <si>
    <t>Cf14.</t>
  </si>
  <si>
    <t>Bf8.</t>
  </si>
  <si>
    <t>Bf10.</t>
  </si>
  <si>
    <t>Bf12.</t>
  </si>
  <si>
    <t>Bf14.</t>
  </si>
  <si>
    <t>CCf8.</t>
  </si>
  <si>
    <t>CCf10.</t>
  </si>
  <si>
    <t>CCf12.</t>
  </si>
  <si>
    <t>CCf14.</t>
  </si>
  <si>
    <r>
      <t xml:space="preserve">"B"
</t>
    </r>
    <r>
      <rPr>
        <sz val="8"/>
        <color theme="1"/>
        <rFont val="Calibri"/>
        <family val="2"/>
        <scheme val="minor"/>
      </rPr>
      <t xml:space="preserve">abhängig von Typ, </t>
    </r>
    <r>
      <rPr>
        <sz val="8"/>
        <color theme="1"/>
        <rFont val="Calibri"/>
        <family val="2"/>
      </rPr>
      <t>Ø</t>
    </r>
  </si>
  <si>
    <r>
      <t xml:space="preserve">"a"
</t>
    </r>
    <r>
      <rPr>
        <sz val="11"/>
        <color theme="1"/>
        <rFont val="Calibri"/>
        <family val="2"/>
        <scheme val="minor"/>
      </rPr>
      <t>Typ A</t>
    </r>
  </si>
  <si>
    <r>
      <t xml:space="preserve">"a"
</t>
    </r>
    <r>
      <rPr>
        <sz val="11"/>
        <color theme="1"/>
        <rFont val="Calibri"/>
        <family val="2"/>
        <scheme val="minor"/>
      </rPr>
      <t>Typ B</t>
    </r>
  </si>
  <si>
    <r>
      <t xml:space="preserve">"a"
</t>
    </r>
    <r>
      <rPr>
        <sz val="11"/>
        <color theme="1"/>
        <rFont val="Calibri"/>
        <family val="2"/>
        <scheme val="minor"/>
      </rPr>
      <t>Typ C</t>
    </r>
  </si>
  <si>
    <t>Hilfstabelle Typ B</t>
  </si>
  <si>
    <r>
      <t xml:space="preserve">Lista n°*: </t>
    </r>
    <r>
      <rPr>
        <i/>
        <sz val="11"/>
        <color theme="1"/>
        <rFont val="Calibri"/>
        <family val="2"/>
        <scheme val="minor"/>
      </rPr>
      <t>(*campo obbligatorio)</t>
    </r>
  </si>
  <si>
    <t>Progetto n°:</t>
  </si>
  <si>
    <t>Compilato:</t>
  </si>
  <si>
    <t>Data:</t>
  </si>
  <si>
    <t>Controllato:</t>
  </si>
  <si>
    <t>Cantiere*:</t>
  </si>
  <si>
    <t>Studio ingegneria*:</t>
  </si>
  <si>
    <t>Data di consegna:</t>
  </si>
  <si>
    <t>Referente in cantiere*:</t>
  </si>
  <si>
    <t>N° tel. cantiere*:</t>
  </si>
  <si>
    <t>Impresa edile*:</t>
  </si>
  <si>
    <t>Indirizzo di consegna*:</t>
  </si>
  <si>
    <t>Tipo</t>
  </si>
  <si>
    <t>Barra</t>
  </si>
  <si>
    <r>
      <t>Dimensioni</t>
    </r>
    <r>
      <rPr>
        <sz val="8"/>
        <color theme="1"/>
        <rFont val="Calibri"/>
        <family val="2"/>
        <scheme val="minor"/>
      </rPr>
      <t xml:space="preserve"> (2)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</si>
  <si>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rPr>
        <b/>
        <sz val="8"/>
        <color theme="1"/>
        <rFont val="Calibri"/>
        <family val="2"/>
        <scheme val="minor"/>
      </rPr>
      <t xml:space="preserve">Lunghezza cassetta </t>
    </r>
    <r>
      <rPr>
        <sz val="8"/>
        <color theme="1"/>
        <rFont val="Calibri"/>
        <family val="2"/>
        <scheme val="minor"/>
      </rPr>
      <t>(3)</t>
    </r>
    <r>
      <rPr>
        <b/>
        <sz val="11"/>
        <color theme="1"/>
        <rFont val="Calibri"/>
        <family val="2"/>
        <scheme val="minor"/>
      </rPr>
      <t xml:space="preserve">
L </t>
    </r>
    <r>
      <rPr>
        <sz val="10"/>
        <color theme="1"/>
        <rFont val="Calibri"/>
        <family val="2"/>
        <scheme val="minor"/>
      </rPr>
      <t>[cm]</t>
    </r>
  </si>
  <si>
    <r>
      <t xml:space="preserve">Qtà
</t>
    </r>
    <r>
      <rPr>
        <sz val="10"/>
        <color theme="1"/>
        <rFont val="Calibri"/>
        <family val="2"/>
        <scheme val="minor"/>
      </rPr>
      <t>[pz.]</t>
    </r>
  </si>
  <si>
    <t>Parte d'opera / 
commento</t>
  </si>
  <si>
    <t>Nota:</t>
  </si>
  <si>
    <t>Totale</t>
  </si>
  <si>
    <t>Tipo A</t>
  </si>
  <si>
    <t>Tipo B</t>
  </si>
  <si>
    <t>Tipo E</t>
  </si>
  <si>
    <t>Tipo H</t>
  </si>
  <si>
    <t>Tipo F</t>
  </si>
  <si>
    <t>Tipo G</t>
  </si>
  <si>
    <t>Tipo C</t>
  </si>
  <si>
    <t>Tipo K</t>
  </si>
  <si>
    <t>Tipo L</t>
  </si>
  <si>
    <t>Tipo N</t>
  </si>
  <si>
    <t>Tipo N2</t>
  </si>
  <si>
    <t>PER L'ASSEMBLAGGIO DI PRODOTTI SPECIALI, FARE RIFERIMENTO AL CATALOGO;
PER MAGGIORI INFORMAZIONI, CONTATTARE I NOSTRI INGEGNERI.</t>
  </si>
  <si>
    <t>Pareti piano terra</t>
  </si>
  <si>
    <t>Ordine</t>
  </si>
  <si>
    <t>Richiesta di prezzo</t>
  </si>
  <si>
    <t>Sito web</t>
  </si>
  <si>
    <t>Ordine di compilazione</t>
  </si>
  <si>
    <t>Parte d'opera*:</t>
  </si>
  <si>
    <r>
      <rPr>
        <b/>
        <sz val="8"/>
        <color theme="1"/>
        <rFont val="Calibri"/>
        <family val="2"/>
        <scheme val="minor"/>
      </rPr>
      <t>Larghezza profilo</t>
    </r>
    <r>
      <rPr>
        <sz val="8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B  </t>
    </r>
    <r>
      <rPr>
        <sz val="10"/>
        <color theme="1"/>
        <rFont val="Calibri"/>
        <family val="2"/>
        <scheme val="minor"/>
      </rPr>
      <t>[cm]</t>
    </r>
  </si>
  <si>
    <r>
      <t xml:space="preserve">Ʃ
</t>
    </r>
    <r>
      <rPr>
        <sz val="10"/>
        <color theme="1"/>
        <rFont val="Calibri"/>
        <family val="2"/>
        <scheme val="minor"/>
      </rPr>
      <t>[ml]</t>
    </r>
  </si>
  <si>
    <t>BQ</t>
  </si>
  <si>
    <r>
      <t xml:space="preserve">Tipo C2 </t>
    </r>
    <r>
      <rPr>
        <sz val="8"/>
        <color theme="1"/>
        <rFont val="Calibri"/>
        <family val="2"/>
        <scheme val="minor"/>
      </rPr>
      <t>(5)</t>
    </r>
  </si>
  <si>
    <t>LEGENDA</t>
  </si>
  <si>
    <t>Campo obbligatorio</t>
  </si>
  <si>
    <t>Non disponibile</t>
  </si>
  <si>
    <t>SPIEGAZIONI</t>
  </si>
  <si>
    <t>www.ruwa-ag.ch</t>
  </si>
  <si>
    <t>info@ruwa-ag.ch</t>
  </si>
  <si>
    <t>verkauf@ruwa-ag.ch</t>
  </si>
  <si>
    <t>Consiglio tecnico</t>
  </si>
  <si>
    <t>technik@ruwa-ag.ch</t>
  </si>
  <si>
    <t>Progetto RUWA n°:</t>
  </si>
  <si>
    <r>
      <t xml:space="preserve">BQ </t>
    </r>
    <r>
      <rPr>
        <sz val="8"/>
        <rFont val="Calibri"/>
        <family val="2"/>
        <scheme val="minor"/>
      </rPr>
      <t>(4)</t>
    </r>
  </si>
  <si>
    <r>
      <t xml:space="preserve">(1) </t>
    </r>
    <r>
      <rPr>
        <b/>
        <sz val="10"/>
        <rFont val="Calibri"/>
        <family val="2"/>
        <scheme val="minor"/>
      </rPr>
      <t>WD</t>
    </r>
    <r>
      <rPr>
        <sz val="10"/>
        <rFont val="Calibri"/>
        <family val="2"/>
        <scheme val="minor"/>
      </rPr>
      <t xml:space="preserve"> è lo spessore della tappa 2
(2) </t>
    </r>
    <r>
      <rPr>
        <b/>
        <sz val="10"/>
        <rFont val="Calibri"/>
        <family val="2"/>
        <scheme val="minor"/>
      </rPr>
      <t>a = B - 2 cm</t>
    </r>
    <r>
      <rPr>
        <sz val="10"/>
        <rFont val="Calibri"/>
        <family val="2"/>
        <scheme val="minor"/>
      </rPr>
      <t xml:space="preserve"> per i tipi A, E, F, G, H, C2, N2
(3) Lunghezze standard: </t>
    </r>
    <r>
      <rPr>
        <b/>
        <sz val="10"/>
        <rFont val="Calibri"/>
        <family val="2"/>
        <scheme val="minor"/>
      </rPr>
      <t xml:space="preserve">L = 80 cm; L = 125 cm, </t>
    </r>
    <r>
      <rPr>
        <sz val="10"/>
        <rFont val="Calibri"/>
        <family val="2"/>
        <scheme val="minor"/>
      </rPr>
      <t>lunghezza massima</t>
    </r>
    <r>
      <rPr>
        <b/>
        <sz val="10"/>
        <rFont val="Calibri"/>
        <family val="2"/>
        <scheme val="minor"/>
      </rPr>
      <t xml:space="preserve"> L</t>
    </r>
    <r>
      <rPr>
        <b/>
        <vertAlign val="subscript"/>
        <sz val="10"/>
        <rFont val="Calibri"/>
        <family val="2"/>
        <scheme val="minor"/>
      </rPr>
      <t>max</t>
    </r>
    <r>
      <rPr>
        <b/>
        <sz val="10"/>
        <rFont val="Calibri"/>
        <family val="2"/>
        <scheme val="minor"/>
      </rPr>
      <t xml:space="preserve"> = 250 cm
</t>
    </r>
    <r>
      <rPr>
        <sz val="10"/>
        <rFont val="Calibri"/>
        <family val="2"/>
        <scheme val="minor"/>
      </rPr>
      <t xml:space="preserve">(4) </t>
    </r>
    <r>
      <rPr>
        <b/>
        <sz val="10"/>
        <rFont val="Calibri"/>
        <family val="2"/>
        <scheme val="minor"/>
      </rPr>
      <t xml:space="preserve">BQ: </t>
    </r>
    <r>
      <rPr>
        <sz val="10"/>
        <rFont val="Calibri"/>
        <family val="2"/>
        <scheme val="minor"/>
      </rPr>
      <t>Nastro sigillante integrato sulla parte anteriore e posteriore della cassetta (ACSplus, 50mm)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(5) </t>
    </r>
    <r>
      <rPr>
        <b/>
        <sz val="10"/>
        <rFont val="Calibri"/>
        <family val="2"/>
        <scheme val="minor"/>
      </rPr>
      <t xml:space="preserve">Tipo C2 </t>
    </r>
    <r>
      <rPr>
        <sz val="10"/>
        <rFont val="Calibri"/>
        <family val="2"/>
        <scheme val="minor"/>
      </rPr>
      <t xml:space="preserve">realizzabile solo per larghezza di profilo </t>
    </r>
    <r>
      <rPr>
        <b/>
        <sz val="10"/>
        <rFont val="Calibri"/>
        <family val="2"/>
        <scheme val="minor"/>
      </rPr>
      <t xml:space="preserve">B </t>
    </r>
    <r>
      <rPr>
        <b/>
        <sz val="10"/>
        <rFont val="Calibri"/>
        <family val="2"/>
      </rPr>
      <t xml:space="preserve">≥ </t>
    </r>
    <r>
      <rPr>
        <b/>
        <sz val="10"/>
        <rFont val="Calibri"/>
        <family val="2"/>
        <scheme val="minor"/>
      </rPr>
      <t>14 cm</t>
    </r>
    <r>
      <rPr>
        <sz val="10"/>
        <rFont val="Calibri"/>
        <family val="2"/>
        <scheme val="minor"/>
      </rPr>
      <t xml:space="preserve"> (v. catalogo)</t>
    </r>
  </si>
  <si>
    <t>A scelta</t>
  </si>
  <si>
    <t>ESEMPI</t>
  </si>
  <si>
    <t>b1</t>
  </si>
  <si>
    <t>b2</t>
  </si>
  <si>
    <t>IT
01-2023</t>
  </si>
  <si>
    <t>ACS plus 50 mm</t>
  </si>
  <si>
    <r>
      <t xml:space="preserve">Rotoli di 9 m
</t>
    </r>
    <r>
      <rPr>
        <sz val="10"/>
        <color theme="1"/>
        <rFont val="Calibri"/>
        <family val="2"/>
        <scheme val="minor"/>
      </rPr>
      <t>[pz.]</t>
    </r>
  </si>
  <si>
    <r>
      <t>euro RSHactiv Banda di giunture (BQ)</t>
    </r>
    <r>
      <rPr>
        <sz val="8"/>
        <rFont val="Calibri"/>
        <family val="2"/>
        <scheme val="minor"/>
      </rPr>
      <t xml:space="preserve"> (4)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</si>
</sst>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.00\ &quot;lfm&quot;"/>
    <numFmt numFmtId="165" formatCode="&quot;/&quot;#"/>
    <numFmt numFmtId="166" formatCode="#.00;;;@"/>
    <numFmt numFmtId="167" formatCode="\(0\)"/>
    <numFmt numFmtId="168" formatCode="0.000"/>
    <numFmt numFmtId="169" formatCode="0.0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b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EB9C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21" fillId="0" borderId="0"/>
    <xf numFmtId="0" fontId="10" fillId="0" borderId="0"/>
    <xf numFmtId="0" fontId="21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3" borderId="0" applyNumberFormat="0" applyBorder="0" applyAlignment="0" applyProtection="0"/>
    <xf numFmtId="0" fontId="12" fillId="2" borderId="0" applyNumberFormat="0" applyBorder="0" applyAlignment="0" applyProtection="0"/>
  </cellStyleXfs>
  <cellXfs count="287">
    <xf numFmtId="0" fontId="0" fillId="0" borderId="0" xfId="0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 applyProtection="1"/>
    <xf numFmtId="0" fontId="0" fillId="0" borderId="0" xfId="0" applyFill="1" applyProtection="1"/>
    <xf numFmtId="0" fontId="11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1" xfId="0" applyBorder="1" applyProtection="1"/>
    <xf numFmtId="0" fontId="15" fillId="0" borderId="1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7" fillId="0" borderId="0" xfId="0" applyFont="1" applyBorder="1" applyAlignment="1" applyProtection="1">
      <alignment vertical="center"/>
    </xf>
    <xf numFmtId="0" fontId="22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left" vertical="center"/>
    </xf>
    <xf numFmtId="0" fontId="11" fillId="0" borderId="0" xfId="0" applyFont="1" applyBorder="1" applyProtection="1"/>
    <xf numFmtId="0" fontId="11" fillId="0" borderId="0" xfId="0" applyFont="1" applyProtection="1"/>
    <xf numFmtId="0" fontId="11" fillId="0" borderId="0" xfId="0" applyFont="1" applyFill="1" applyBorder="1" applyProtection="1"/>
    <xf numFmtId="0" fontId="11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20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6" fillId="0" borderId="0" xfId="0" applyFont="1" applyFill="1" applyBorder="1" applyAlignment="1" applyProtection="1">
      <alignment horizontal="left" vertical="center" wrapText="1" indent="1"/>
    </xf>
    <xf numFmtId="0" fontId="15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29" fillId="0" borderId="26" xfId="0" applyFont="1" applyBorder="1" applyAlignment="1" applyProtection="1">
      <alignment horizontal="center" vertical="center"/>
    </xf>
    <xf numFmtId="0" fontId="29" fillId="0" borderId="27" xfId="0" applyFont="1" applyBorder="1" applyAlignment="1" applyProtection="1">
      <alignment horizontal="center" vertical="center"/>
    </xf>
    <xf numFmtId="0" fontId="29" fillId="0" borderId="28" xfId="0" applyFont="1" applyBorder="1" applyAlignment="1" applyProtection="1">
      <alignment horizontal="center" vertical="center"/>
    </xf>
    <xf numFmtId="0" fontId="29" fillId="0" borderId="29" xfId="0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>
      <alignment horizontal="left" vertical="center" indent="1"/>
    </xf>
    <xf numFmtId="0" fontId="15" fillId="0" borderId="0" xfId="0" applyFont="1" applyFill="1" applyBorder="1" applyAlignment="1" applyProtection="1">
      <alignment horizontal="left" vertical="top" wrapText="1"/>
    </xf>
    <xf numFmtId="0" fontId="0" fillId="0" borderId="11" xfId="0" applyBorder="1" applyAlignment="1" applyProtection="1">
      <alignment vertical="top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4" borderId="0" xfId="0" applyFill="1" applyAlignment="1" applyProtection="1">
      <alignment vertical="center"/>
    </xf>
    <xf numFmtId="0" fontId="22" fillId="4" borderId="1" xfId="0" applyFont="1" applyFill="1" applyBorder="1" applyAlignment="1" applyProtection="1">
      <alignment horizontal="left" vertical="center" indent="1"/>
    </xf>
    <xf numFmtId="0" fontId="0" fillId="0" borderId="34" xfId="0" applyBorder="1" applyProtection="1"/>
    <xf numFmtId="0" fontId="0" fillId="0" borderId="0" xfId="0" applyBorder="1" applyAlignment="1" applyProtection="1">
      <alignment horizontal="left" indent="1"/>
    </xf>
    <xf numFmtId="0" fontId="11" fillId="6" borderId="33" xfId="0" applyFont="1" applyFill="1" applyBorder="1" applyAlignment="1" applyProtection="1">
      <alignment horizontal="center" vertical="center"/>
    </xf>
    <xf numFmtId="0" fontId="33" fillId="0" borderId="0" xfId="0" applyNumberFormat="1" applyFont="1" applyBorder="1" applyAlignment="1" applyProtection="1">
      <alignment horizontal="center" vertical="center"/>
    </xf>
    <xf numFmtId="1" fontId="15" fillId="0" borderId="33" xfId="0" applyNumberFormat="1" applyFont="1" applyBorder="1" applyAlignment="1" applyProtection="1">
      <alignment horizontal="center" vertical="center"/>
    </xf>
    <xf numFmtId="0" fontId="33" fillId="0" borderId="33" xfId="0" applyNumberFormat="1" applyFont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 wrapText="1"/>
    </xf>
    <xf numFmtId="0" fontId="23" fillId="6" borderId="33" xfId="0" applyFont="1" applyFill="1" applyBorder="1" applyAlignment="1" applyProtection="1">
      <alignment horizontal="right" vertical="center" wrapText="1"/>
    </xf>
    <xf numFmtId="0" fontId="11" fillId="6" borderId="33" xfId="0" applyFont="1" applyFill="1" applyBorder="1" applyAlignment="1" applyProtection="1">
      <alignment horizontal="left" vertical="center"/>
    </xf>
    <xf numFmtId="49" fontId="23" fillId="6" borderId="33" xfId="0" applyNumberFormat="1" applyFont="1" applyFill="1" applyBorder="1" applyAlignment="1" applyProtection="1">
      <alignment horizontal="center" vertical="center" wrapText="1"/>
    </xf>
    <xf numFmtId="167" fontId="29" fillId="0" borderId="33" xfId="0" applyNumberFormat="1" applyFont="1" applyBorder="1" applyAlignment="1" applyProtection="1">
      <alignment horizontal="center" vertical="center"/>
    </xf>
    <xf numFmtId="168" fontId="0" fillId="0" borderId="33" xfId="0" applyNumberFormat="1" applyBorder="1" applyAlignment="1" applyProtection="1">
      <alignment horizontal="center" vertical="center"/>
    </xf>
    <xf numFmtId="169" fontId="0" fillId="0" borderId="33" xfId="0" applyNumberFormat="1" applyBorder="1" applyAlignment="1" applyProtection="1">
      <alignment horizontal="center" vertical="center"/>
    </xf>
    <xf numFmtId="169" fontId="29" fillId="0" borderId="33" xfId="0" applyNumberFormat="1" applyFont="1" applyBorder="1" applyAlignment="1" applyProtection="1">
      <alignment horizontal="center" vertical="center"/>
    </xf>
    <xf numFmtId="169" fontId="0" fillId="5" borderId="33" xfId="0" applyNumberFormat="1" applyFill="1" applyBorder="1" applyAlignment="1" applyProtection="1">
      <alignment horizontal="center" vertical="center"/>
    </xf>
    <xf numFmtId="169" fontId="0" fillId="8" borderId="33" xfId="0" applyNumberFormat="1" applyFill="1" applyBorder="1" applyAlignment="1" applyProtection="1">
      <alignment horizontal="center" vertical="center"/>
    </xf>
    <xf numFmtId="49" fontId="11" fillId="0" borderId="43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Protection="1"/>
    <xf numFmtId="0" fontId="0" fillId="0" borderId="0" xfId="0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1" fillId="0" borderId="43" xfId="0" applyNumberFormat="1" applyFont="1" applyBorder="1" applyAlignment="1">
      <alignment horizontal="center"/>
    </xf>
    <xf numFmtId="49" fontId="11" fillId="0" borderId="39" xfId="0" applyNumberFormat="1" applyFont="1" applyBorder="1" applyAlignment="1">
      <alignment horizontal="center"/>
    </xf>
    <xf numFmtId="49" fontId="15" fillId="0" borderId="38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11" fillId="0" borderId="39" xfId="0" applyNumberFormat="1" applyFont="1" applyFill="1" applyBorder="1" applyAlignment="1">
      <alignment horizontal="center"/>
    </xf>
    <xf numFmtId="49" fontId="11" fillId="0" borderId="38" xfId="0" applyNumberFormat="1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31" fillId="0" borderId="41" xfId="0" applyNumberFormat="1" applyFont="1" applyBorder="1" applyAlignment="1">
      <alignment horizontal="center"/>
    </xf>
    <xf numFmtId="0" fontId="11" fillId="0" borderId="41" xfId="0" applyNumberFormat="1" applyFont="1" applyBorder="1" applyAlignment="1">
      <alignment horizontal="center"/>
    </xf>
    <xf numFmtId="0" fontId="11" fillId="0" borderId="42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21" fillId="0" borderId="0" xfId="1" applyAlignment="1">
      <alignment horizontal="center"/>
    </xf>
    <xf numFmtId="0" fontId="20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left" vertical="center" indent="1"/>
    </xf>
    <xf numFmtId="0" fontId="21" fillId="0" borderId="0" xfId="1" applyProtection="1"/>
    <xf numFmtId="0" fontId="2" fillId="0" borderId="0" xfId="0" applyFont="1" applyFill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top"/>
    </xf>
    <xf numFmtId="0" fontId="0" fillId="0" borderId="34" xfId="0" applyBorder="1" applyAlignment="1" applyProtection="1">
      <alignment vertical="center"/>
    </xf>
    <xf numFmtId="0" fontId="11" fillId="4" borderId="30" xfId="0" applyFont="1" applyFill="1" applyBorder="1" applyAlignment="1" applyProtection="1">
      <alignment horizontal="center" vertical="center" wrapText="1"/>
    </xf>
    <xf numFmtId="0" fontId="11" fillId="4" borderId="31" xfId="0" applyFont="1" applyFill="1" applyBorder="1" applyAlignment="1" applyProtection="1">
      <alignment horizontal="center" vertical="center" wrapText="1"/>
    </xf>
    <xf numFmtId="0" fontId="11" fillId="4" borderId="32" xfId="0" applyFont="1" applyFill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11" fillId="6" borderId="33" xfId="0" applyFont="1" applyFill="1" applyBorder="1" applyAlignment="1" applyProtection="1">
      <alignment horizontal="center" vertical="center"/>
    </xf>
    <xf numFmtId="0" fontId="0" fillId="6" borderId="33" xfId="0" applyFill="1" applyBorder="1" applyAlignment="1" applyProtection="1">
      <alignment horizontal="center" vertical="center"/>
    </xf>
    <xf numFmtId="0" fontId="11" fillId="4" borderId="20" xfId="0" applyFont="1" applyFill="1" applyBorder="1" applyAlignment="1" applyProtection="1">
      <alignment horizontal="center" vertical="center" wrapText="1"/>
    </xf>
    <xf numFmtId="0" fontId="11" fillId="4" borderId="17" xfId="0" applyFont="1" applyFill="1" applyBorder="1" applyAlignment="1" applyProtection="1">
      <alignment horizontal="center" vertical="center" wrapText="1"/>
    </xf>
    <xf numFmtId="1" fontId="34" fillId="0" borderId="14" xfId="0" applyNumberFormat="1" applyFont="1" applyBorder="1" applyAlignment="1" applyProtection="1">
      <alignment horizontal="center" vertical="center"/>
    </xf>
    <xf numFmtId="1" fontId="34" fillId="0" borderId="15" xfId="0" applyNumberFormat="1" applyFont="1" applyBorder="1" applyAlignment="1" applyProtection="1">
      <alignment horizontal="center" vertical="center"/>
    </xf>
    <xf numFmtId="2" fontId="0" fillId="0" borderId="14" xfId="0" applyNumberFormat="1" applyBorder="1" applyAlignment="1" applyProtection="1">
      <alignment horizontal="center" vertical="center"/>
    </xf>
    <xf numFmtId="2" fontId="0" fillId="0" borderId="15" xfId="0" applyNumberFormat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10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1" fillId="4" borderId="16" xfId="0" applyFont="1" applyFill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1" fillId="6" borderId="33" xfId="0" applyFont="1" applyFill="1" applyBorder="1" applyAlignment="1" applyProtection="1">
      <alignment horizontal="center" vertical="center" wrapText="1"/>
    </xf>
    <xf numFmtId="1" fontId="34" fillId="0" borderId="24" xfId="0" applyNumberFormat="1" applyFont="1" applyBorder="1" applyAlignment="1" applyProtection="1">
      <alignment horizontal="center" vertical="center"/>
    </xf>
    <xf numFmtId="1" fontId="34" fillId="0" borderId="4" xfId="0" applyNumberFormat="1" applyFont="1" applyBorder="1" applyAlignment="1" applyProtection="1">
      <alignment horizontal="center" vertical="center"/>
    </xf>
    <xf numFmtId="0" fontId="11" fillId="4" borderId="8" xfId="0" applyFont="1" applyFill="1" applyBorder="1" applyAlignment="1" applyProtection="1">
      <alignment horizontal="center" vertical="center" wrapText="1"/>
    </xf>
    <xf numFmtId="0" fontId="11" fillId="4" borderId="13" xfId="0" applyFont="1" applyFill="1" applyBorder="1" applyAlignment="1" applyProtection="1">
      <alignment horizontal="center" vertical="center" wrapText="1"/>
    </xf>
    <xf numFmtId="0" fontId="11" fillId="4" borderId="11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left" vertical="center"/>
    </xf>
    <xf numFmtId="2" fontId="0" fillId="0" borderId="24" xfId="0" applyNumberForma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horizontal="center" vertical="center"/>
    </xf>
    <xf numFmtId="166" fontId="11" fillId="4" borderId="1" xfId="0" applyNumberFormat="1" applyFont="1" applyFill="1" applyBorder="1" applyAlignment="1" applyProtection="1">
      <alignment horizontal="center" vertical="center"/>
    </xf>
    <xf numFmtId="164" fontId="11" fillId="4" borderId="1" xfId="0" applyNumberFormat="1" applyFon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20" fillId="0" borderId="46" xfId="0" applyFont="1" applyBorder="1" applyAlignment="1" applyProtection="1">
      <alignment horizontal="center" vertical="center"/>
    </xf>
    <xf numFmtId="0" fontId="20" fillId="0" borderId="47" xfId="0" applyFont="1" applyBorder="1" applyAlignment="1" applyProtection="1">
      <alignment horizontal="center" vertical="center"/>
    </xf>
    <xf numFmtId="0" fontId="20" fillId="0" borderId="48" xfId="0" applyFont="1" applyBorder="1" applyAlignment="1" applyProtection="1">
      <alignment horizontal="center" vertical="center"/>
    </xf>
    <xf numFmtId="3" fontId="20" fillId="10" borderId="46" xfId="0" applyNumberFormat="1" applyFont="1" applyFill="1" applyBorder="1" applyAlignment="1" applyProtection="1">
      <alignment horizontal="center" vertical="center"/>
      <protection locked="0"/>
    </xf>
    <xf numFmtId="3" fontId="20" fillId="10" borderId="47" xfId="0" applyNumberFormat="1" applyFont="1" applyFill="1" applyBorder="1" applyAlignment="1" applyProtection="1">
      <alignment horizontal="center" vertical="center"/>
      <protection locked="0"/>
    </xf>
    <xf numFmtId="3" fontId="20" fillId="10" borderId="48" xfId="0" applyNumberFormat="1" applyFont="1" applyFill="1" applyBorder="1" applyAlignment="1" applyProtection="1">
      <alignment horizontal="center" vertical="center"/>
      <protection locked="0"/>
    </xf>
    <xf numFmtId="2" fontId="29" fillId="0" borderId="24" xfId="1" applyNumberFormat="1" applyFont="1" applyBorder="1" applyAlignment="1" applyProtection="1">
      <alignment horizontal="center" vertical="center"/>
    </xf>
    <xf numFmtId="2" fontId="29" fillId="0" borderId="4" xfId="1" applyNumberFormat="1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left" vertical="center" indent="1"/>
    </xf>
    <xf numFmtId="2" fontId="0" fillId="0" borderId="18" xfId="0" applyNumberFormat="1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49" fontId="23" fillId="0" borderId="24" xfId="0" applyNumberFormat="1" applyFont="1" applyBorder="1" applyAlignment="1" applyProtection="1">
      <alignment horizontal="center" vertical="center"/>
      <protection locked="0"/>
    </xf>
    <xf numFmtId="49" fontId="23" fillId="0" borderId="4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65" fontId="0" fillId="0" borderId="21" xfId="0" applyNumberFormat="1" applyBorder="1" applyAlignment="1" applyProtection="1">
      <alignment horizontal="center" vertical="center"/>
      <protection locked="0"/>
    </xf>
    <xf numFmtId="165" fontId="0" fillId="0" borderId="22" xfId="0" applyNumberForma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165" fontId="0" fillId="0" borderId="24" xfId="0" applyNumberFormat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165" fontId="0" fillId="0" borderId="14" xfId="0" applyNumberFormat="1" applyBorder="1" applyAlignment="1" applyProtection="1">
      <alignment horizontal="center" vertical="center"/>
      <protection locked="0"/>
    </xf>
    <xf numFmtId="165" fontId="0" fillId="0" borderId="15" xfId="0" applyNumberFormat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center" vertical="center"/>
      <protection locked="0"/>
    </xf>
    <xf numFmtId="49" fontId="23" fillId="0" borderId="15" xfId="0" applyNumberFormat="1" applyFont="1" applyBorder="1" applyAlignment="1" applyProtection="1">
      <alignment horizontal="center" vertical="center"/>
      <protection locked="0"/>
    </xf>
    <xf numFmtId="49" fontId="23" fillId="0" borderId="3" xfId="0" applyNumberFormat="1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165" fontId="0" fillId="0" borderId="24" xfId="0" applyNumberFormat="1" applyBorder="1" applyAlignment="1" applyProtection="1">
      <alignment horizontal="center" vertical="center"/>
    </xf>
    <xf numFmtId="165" fontId="0" fillId="0" borderId="4" xfId="0" applyNumberFormat="1" applyBorder="1" applyAlignment="1" applyProtection="1">
      <alignment horizontal="center" vertical="center"/>
    </xf>
    <xf numFmtId="165" fontId="0" fillId="0" borderId="3" xfId="0" applyNumberForma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left" vertical="center" indent="1"/>
    </xf>
    <xf numFmtId="0" fontId="11" fillId="0" borderId="0" xfId="0" applyFont="1" applyBorder="1" applyAlignment="1" applyProtection="1">
      <alignment horizontal="left" vertical="center" indent="1"/>
    </xf>
    <xf numFmtId="0" fontId="23" fillId="0" borderId="24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49" fontId="23" fillId="0" borderId="18" xfId="0" applyNumberFormat="1" applyFont="1" applyBorder="1" applyAlignment="1" applyProtection="1">
      <alignment horizontal="center" vertical="center"/>
      <protection locked="0"/>
    </xf>
    <xf numFmtId="49" fontId="23" fillId="0" borderId="19" xfId="0" applyNumberFormat="1" applyFont="1" applyBorder="1" applyAlignment="1" applyProtection="1">
      <alignment horizontal="center" vertical="center"/>
      <protection locked="0"/>
    </xf>
    <xf numFmtId="0" fontId="34" fillId="0" borderId="24" xfId="0" applyFont="1" applyBorder="1" applyAlignment="1" applyProtection="1">
      <alignment horizontal="center" vertical="center"/>
    </xf>
    <xf numFmtId="0" fontId="34" fillId="0" borderId="4" xfId="0" applyFont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left" vertical="center" indent="1"/>
    </xf>
    <xf numFmtId="0" fontId="14" fillId="3" borderId="24" xfId="83" applyFont="1" applyBorder="1" applyAlignment="1" applyProtection="1">
      <alignment horizontal="left" vertical="center" indent="1"/>
    </xf>
    <xf numFmtId="0" fontId="14" fillId="3" borderId="2" xfId="83" applyFont="1" applyBorder="1" applyAlignment="1" applyProtection="1">
      <alignment horizontal="left" vertical="center" indent="1"/>
    </xf>
    <xf numFmtId="0" fontId="14" fillId="3" borderId="4" xfId="83" applyFont="1" applyBorder="1" applyAlignment="1" applyProtection="1">
      <alignment horizontal="left" vertical="center" indent="1"/>
    </xf>
    <xf numFmtId="0" fontId="14" fillId="10" borderId="24" xfId="84" applyFont="1" applyFill="1" applyBorder="1" applyAlignment="1" applyProtection="1">
      <alignment horizontal="left" vertical="center" indent="1"/>
    </xf>
    <xf numFmtId="0" fontId="14" fillId="10" borderId="2" xfId="84" applyFont="1" applyFill="1" applyBorder="1" applyAlignment="1" applyProtection="1">
      <alignment horizontal="left" vertical="center" indent="1"/>
    </xf>
    <xf numFmtId="0" fontId="14" fillId="10" borderId="4" xfId="84" applyFont="1" applyFill="1" applyBorder="1" applyAlignment="1" applyProtection="1">
      <alignment horizontal="left" vertical="center" indent="1"/>
    </xf>
    <xf numFmtId="0" fontId="14" fillId="0" borderId="3" xfId="0" applyFont="1" applyBorder="1" applyAlignment="1" applyProtection="1">
      <alignment horizontal="center" vertical="center"/>
      <protection locked="0"/>
    </xf>
    <xf numFmtId="0" fontId="39" fillId="0" borderId="0" xfId="1" applyFont="1" applyBorder="1" applyAlignment="1" applyProtection="1">
      <alignment horizontal="center" vertical="center" wrapText="1"/>
    </xf>
    <xf numFmtId="0" fontId="23" fillId="4" borderId="10" xfId="0" applyFont="1" applyFill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1" fontId="34" fillId="0" borderId="18" xfId="0" applyNumberFormat="1" applyFont="1" applyBorder="1" applyAlignment="1" applyProtection="1">
      <alignment horizontal="center" vertical="center"/>
    </xf>
    <xf numFmtId="1" fontId="34" fillId="0" borderId="19" xfId="0" applyNumberFormat="1" applyFont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left" vertical="center" indent="1"/>
    </xf>
    <xf numFmtId="0" fontId="11" fillId="0" borderId="23" xfId="0" applyFont="1" applyFill="1" applyBorder="1" applyAlignment="1" applyProtection="1">
      <alignment horizontal="left" vertical="center" indent="1"/>
    </xf>
    <xf numFmtId="0" fontId="24" fillId="0" borderId="0" xfId="0" applyFont="1" applyBorder="1" applyAlignment="1" applyProtection="1">
      <alignment horizontal="center" vertical="center"/>
    </xf>
    <xf numFmtId="49" fontId="2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6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5" xfId="0" applyNumberFormat="1" applyFont="1" applyFill="1" applyBorder="1" applyAlignment="1" applyProtection="1">
      <alignment horizontal="left" vertical="center" indent="1"/>
      <protection locked="0"/>
    </xf>
    <xf numFmtId="49" fontId="2" fillId="5" borderId="0" xfId="0" applyNumberFormat="1" applyFont="1" applyFill="1" applyBorder="1" applyAlignment="1" applyProtection="1">
      <alignment horizontal="left" vertical="center" indent="1"/>
      <protection locked="0"/>
    </xf>
    <xf numFmtId="49" fontId="2" fillId="5" borderId="6" xfId="0" applyNumberFormat="1" applyFont="1" applyFill="1" applyBorder="1" applyAlignment="1" applyProtection="1">
      <alignment horizontal="left" vertical="center" indent="1"/>
      <protection locked="0"/>
    </xf>
    <xf numFmtId="0" fontId="11" fillId="0" borderId="5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vertical="center" indent="1"/>
    </xf>
    <xf numFmtId="49" fontId="2" fillId="5" borderId="23" xfId="0" applyNumberFormat="1" applyFont="1" applyFill="1" applyBorder="1" applyAlignment="1" applyProtection="1">
      <alignment horizontal="left" vertical="center" indent="1"/>
      <protection locked="0"/>
    </xf>
    <xf numFmtId="49" fontId="2" fillId="5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2" fillId="5" borderId="23" xfId="0" applyNumberFormat="1" applyFont="1" applyFill="1" applyBorder="1" applyAlignment="1" applyProtection="1">
      <alignment horizontal="left" vertical="center" wrapText="1" indent="1"/>
      <protection locked="0"/>
    </xf>
    <xf numFmtId="49" fontId="2" fillId="5" borderId="5" xfId="0" applyNumberFormat="1" applyFont="1" applyFill="1" applyBorder="1" applyAlignment="1" applyProtection="1">
      <alignment horizontal="left" vertical="center" wrapText="1" indent="1"/>
      <protection locked="0"/>
    </xf>
    <xf numFmtId="0" fontId="11" fillId="0" borderId="5" xfId="1" applyNumberFormat="1" applyFont="1" applyFill="1" applyBorder="1" applyAlignment="1" applyProtection="1">
      <alignment horizontal="left" vertical="center" indent="1"/>
    </xf>
    <xf numFmtId="0" fontId="11" fillId="0" borderId="0" xfId="1" applyNumberFormat="1" applyFont="1" applyFill="1" applyBorder="1" applyAlignment="1" applyProtection="1">
      <alignment horizontal="left" vertical="center" indent="1"/>
    </xf>
    <xf numFmtId="0" fontId="11" fillId="0" borderId="6" xfId="1" applyNumberFormat="1" applyFont="1" applyFill="1" applyBorder="1" applyAlignment="1" applyProtection="1">
      <alignment horizontal="left" vertical="center" indent="1"/>
    </xf>
    <xf numFmtId="0" fontId="2" fillId="5" borderId="5" xfId="1" applyNumberFormat="1" applyFont="1" applyFill="1" applyBorder="1" applyAlignment="1" applyProtection="1">
      <alignment horizontal="left" vertical="center" indent="1"/>
      <protection locked="0"/>
    </xf>
    <xf numFmtId="0" fontId="2" fillId="5" borderId="0" xfId="1" applyNumberFormat="1" applyFont="1" applyFill="1" applyBorder="1" applyAlignment="1" applyProtection="1">
      <alignment horizontal="left" vertical="center" indent="1"/>
      <protection locked="0"/>
    </xf>
    <xf numFmtId="14" fontId="2" fillId="5" borderId="5" xfId="1" applyNumberFormat="1" applyFont="1" applyFill="1" applyBorder="1" applyAlignment="1" applyProtection="1">
      <alignment horizontal="left" vertical="center" indent="1"/>
      <protection locked="0"/>
    </xf>
    <xf numFmtId="14" fontId="2" fillId="5" borderId="0" xfId="1" applyNumberFormat="1" applyFont="1" applyFill="1" applyBorder="1" applyAlignment="1" applyProtection="1">
      <alignment horizontal="left" vertical="center" indent="1"/>
      <protection locked="0"/>
    </xf>
    <xf numFmtId="14" fontId="2" fillId="5" borderId="6" xfId="1" applyNumberFormat="1" applyFont="1" applyFill="1" applyBorder="1" applyAlignment="1" applyProtection="1">
      <alignment horizontal="left" vertical="center" indent="1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49" fontId="23" fillId="0" borderId="21" xfId="0" applyNumberFormat="1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center" vertical="center"/>
      <protection locked="0"/>
    </xf>
    <xf numFmtId="0" fontId="23" fillId="7" borderId="35" xfId="0" applyFont="1" applyFill="1" applyBorder="1" applyAlignment="1" applyProtection="1">
      <alignment horizontal="center" vertical="center" wrapText="1"/>
    </xf>
    <xf numFmtId="0" fontId="23" fillId="7" borderId="37" xfId="0" applyFont="1" applyFill="1" applyBorder="1" applyAlignment="1" applyProtection="1">
      <alignment horizontal="center" vertical="center" wrapText="1"/>
    </xf>
    <xf numFmtId="0" fontId="23" fillId="7" borderId="36" xfId="0" applyFont="1" applyFill="1" applyBorder="1" applyAlignment="1" applyProtection="1">
      <alignment horizontal="center" vertical="center" wrapText="1"/>
    </xf>
    <xf numFmtId="0" fontId="27" fillId="6" borderId="33" xfId="0" applyFont="1" applyFill="1" applyBorder="1" applyAlignment="1" applyProtection="1">
      <alignment horizontal="center" vertical="center" wrapText="1"/>
    </xf>
    <xf numFmtId="0" fontId="11" fillId="6" borderId="35" xfId="0" applyFont="1" applyFill="1" applyBorder="1" applyAlignment="1" applyProtection="1">
      <alignment horizontal="center" vertical="center" wrapText="1"/>
    </xf>
    <xf numFmtId="0" fontId="11" fillId="6" borderId="37" xfId="0" applyFont="1" applyFill="1" applyBorder="1" applyAlignment="1" applyProtection="1">
      <alignment horizontal="center" vertical="center"/>
    </xf>
    <xf numFmtId="0" fontId="11" fillId="6" borderId="36" xfId="0" applyFont="1" applyFill="1" applyBorder="1" applyAlignment="1" applyProtection="1">
      <alignment horizontal="center" vertical="center"/>
    </xf>
    <xf numFmtId="0" fontId="23" fillId="6" borderId="33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/>
    </xf>
    <xf numFmtId="2" fontId="29" fillId="0" borderId="24" xfId="1" applyNumberFormat="1" applyFont="1" applyBorder="1" applyAlignment="1" applyProtection="1">
      <alignment horizontal="center" vertical="center"/>
      <protection locked="0"/>
    </xf>
    <xf numFmtId="2" fontId="29" fillId="0" borderId="4" xfId="1" applyNumberFormat="1" applyFont="1" applyBorder="1" applyAlignment="1" applyProtection="1">
      <alignment horizontal="center" vertical="center"/>
      <protection locked="0"/>
    </xf>
    <xf numFmtId="0" fontId="29" fillId="0" borderId="24" xfId="1" applyFont="1" applyBorder="1" applyAlignment="1" applyProtection="1">
      <alignment horizontal="left" vertical="center" indent="1" shrinkToFit="1"/>
      <protection locked="0"/>
    </xf>
    <xf numFmtId="0" fontId="29" fillId="0" borderId="2" xfId="1" applyFont="1" applyBorder="1" applyAlignment="1" applyProtection="1">
      <alignment horizontal="left" vertical="center" indent="1" shrinkToFit="1"/>
      <protection locked="0"/>
    </xf>
    <xf numFmtId="0" fontId="29" fillId="0" borderId="4" xfId="1" applyFont="1" applyBorder="1" applyAlignment="1" applyProtection="1">
      <alignment horizontal="left" vertical="center" indent="1" shrinkToFit="1"/>
      <protection locked="0"/>
    </xf>
    <xf numFmtId="0" fontId="20" fillId="0" borderId="0" xfId="0" applyFont="1" applyBorder="1" applyAlignment="1" applyProtection="1">
      <alignment horizontal="center" vertical="center" wrapText="1"/>
    </xf>
    <xf numFmtId="2" fontId="29" fillId="0" borderId="14" xfId="1" applyNumberFormat="1" applyFont="1" applyBorder="1" applyAlignment="1" applyProtection="1">
      <alignment horizontal="center" vertical="center"/>
      <protection locked="0"/>
    </xf>
    <xf numFmtId="2" fontId="29" fillId="0" borderId="15" xfId="1" applyNumberFormat="1" applyFont="1" applyBorder="1" applyAlignment="1" applyProtection="1">
      <alignment horizontal="center" vertical="center"/>
      <protection locked="0"/>
    </xf>
    <xf numFmtId="0" fontId="29" fillId="0" borderId="14" xfId="1" applyFont="1" applyBorder="1" applyAlignment="1" applyProtection="1">
      <alignment horizontal="left" vertical="center" indent="1" shrinkToFit="1"/>
      <protection locked="0"/>
    </xf>
    <xf numFmtId="0" fontId="29" fillId="0" borderId="25" xfId="1" applyFont="1" applyBorder="1" applyAlignment="1" applyProtection="1">
      <alignment horizontal="left" vertical="center" indent="1" shrinkToFit="1"/>
      <protection locked="0"/>
    </xf>
    <xf numFmtId="0" fontId="29" fillId="0" borderId="15" xfId="1" applyFont="1" applyBorder="1" applyAlignment="1" applyProtection="1">
      <alignment horizontal="left" vertical="center" indent="1" shrinkToFit="1"/>
      <protection locked="0"/>
    </xf>
    <xf numFmtId="0" fontId="14" fillId="2" borderId="24" xfId="84" applyFont="1" applyBorder="1" applyAlignment="1" applyProtection="1">
      <alignment horizontal="left" vertical="center" indent="1"/>
    </xf>
    <xf numFmtId="0" fontId="14" fillId="2" borderId="2" xfId="84" applyFont="1" applyBorder="1" applyAlignment="1" applyProtection="1">
      <alignment horizontal="left" vertical="center" indent="1"/>
    </xf>
    <xf numFmtId="0" fontId="14" fillId="2" borderId="4" xfId="84" applyFont="1" applyBorder="1" applyAlignment="1" applyProtection="1">
      <alignment horizontal="left" vertical="center" indent="1"/>
    </xf>
    <xf numFmtId="0" fontId="27" fillId="0" borderId="0" xfId="0" applyFont="1" applyFill="1" applyBorder="1" applyAlignment="1" applyProtection="1">
      <alignment horizontal="left" vertical="top" wrapText="1" indent="1"/>
    </xf>
    <xf numFmtId="0" fontId="27" fillId="0" borderId="11" xfId="0" applyFont="1" applyFill="1" applyBorder="1" applyAlignment="1" applyProtection="1">
      <alignment horizontal="left" vertical="top" wrapText="1" indent="1"/>
    </xf>
    <xf numFmtId="0" fontId="23" fillId="4" borderId="0" xfId="1" applyFont="1" applyFill="1" applyBorder="1" applyAlignment="1" applyProtection="1">
      <alignment horizontal="center" vertical="center" wrapText="1"/>
    </xf>
    <xf numFmtId="0" fontId="23" fillId="4" borderId="11" xfId="1" applyFont="1" applyFill="1" applyBorder="1" applyAlignment="1" applyProtection="1">
      <alignment horizontal="center" vertical="center" wrapText="1"/>
    </xf>
    <xf numFmtId="0" fontId="39" fillId="0" borderId="40" xfId="0" applyFont="1" applyBorder="1" applyAlignment="1">
      <alignment horizontal="center"/>
    </xf>
    <xf numFmtId="0" fontId="39" fillId="0" borderId="41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85">
    <cellStyle name="Gut 2" xfId="83" xr:uid="{BEAF153D-43A5-423A-BC75-C1FDE542844C}"/>
    <cellStyle name="Hyperlink 2" xfId="16" xr:uid="{00000000-0005-0000-0000-000001000000}"/>
    <cellStyle name="Neutral 2" xfId="30" xr:uid="{00000000-0005-0000-0000-000002000000}"/>
    <cellStyle name="Normál 2" xfId="6" xr:uid="{00000000-0005-0000-0000-000003000000}"/>
    <cellStyle name="Normál 2 2" xfId="8" xr:uid="{00000000-0005-0000-0000-000004000000}"/>
    <cellStyle name="Normál 2 2 2" xfId="13" xr:uid="{00000000-0005-0000-0000-000005000000}"/>
    <cellStyle name="Normál 2 2 2 2" xfId="26" xr:uid="{00000000-0005-0000-0000-000006000000}"/>
    <cellStyle name="Normál 2 2 2 2 2" xfId="79" xr:uid="{00000000-0005-0000-0000-000007000000}"/>
    <cellStyle name="Normál 2 2 2 2 3" xfId="53" xr:uid="{00000000-0005-0000-0000-000008000000}"/>
    <cellStyle name="Normál 2 2 2 3" xfId="67" xr:uid="{00000000-0005-0000-0000-000009000000}"/>
    <cellStyle name="Normál 2 2 2 4" xfId="41" xr:uid="{00000000-0005-0000-0000-00000A000000}"/>
    <cellStyle name="Normál 2 2 3" xfId="21" xr:uid="{00000000-0005-0000-0000-00000B000000}"/>
    <cellStyle name="Normál 2 2 3 2" xfId="74" xr:uid="{00000000-0005-0000-0000-00000C000000}"/>
    <cellStyle name="Normál 2 2 3 3" xfId="48" xr:uid="{00000000-0005-0000-0000-00000D000000}"/>
    <cellStyle name="Normál 2 2 4" xfId="62" xr:uid="{00000000-0005-0000-0000-00000E000000}"/>
    <cellStyle name="Normál 2 2 5" xfId="36" xr:uid="{00000000-0005-0000-0000-00000F000000}"/>
    <cellStyle name="Normál 2 3" xfId="11" xr:uid="{00000000-0005-0000-0000-000010000000}"/>
    <cellStyle name="Normál 2 3 2" xfId="24" xr:uid="{00000000-0005-0000-0000-000011000000}"/>
    <cellStyle name="Normál 2 3 2 2" xfId="77" xr:uid="{00000000-0005-0000-0000-000012000000}"/>
    <cellStyle name="Normál 2 3 2 3" xfId="51" xr:uid="{00000000-0005-0000-0000-000013000000}"/>
    <cellStyle name="Normál 2 3 3" xfId="65" xr:uid="{00000000-0005-0000-0000-000014000000}"/>
    <cellStyle name="Normál 2 3 4" xfId="39" xr:uid="{00000000-0005-0000-0000-000015000000}"/>
    <cellStyle name="Normál 2 4" xfId="19" xr:uid="{00000000-0005-0000-0000-000016000000}"/>
    <cellStyle name="Normál 2 4 2" xfId="72" xr:uid="{00000000-0005-0000-0000-000017000000}"/>
    <cellStyle name="Normál 2 4 3" xfId="46" xr:uid="{00000000-0005-0000-0000-000018000000}"/>
    <cellStyle name="Normál 2 5" xfId="60" xr:uid="{00000000-0005-0000-0000-000019000000}"/>
    <cellStyle name="Normál 2 6" xfId="34" xr:uid="{00000000-0005-0000-0000-00001A000000}"/>
    <cellStyle name="Normál 3" xfId="7" xr:uid="{00000000-0005-0000-0000-00001B000000}"/>
    <cellStyle name="Normál 3 2" xfId="9" xr:uid="{00000000-0005-0000-0000-00001C000000}"/>
    <cellStyle name="Normál 3 2 2" xfId="14" xr:uid="{00000000-0005-0000-0000-00001D000000}"/>
    <cellStyle name="Normál 3 2 2 2" xfId="27" xr:uid="{00000000-0005-0000-0000-00001E000000}"/>
    <cellStyle name="Normál 3 2 2 2 2" xfId="80" xr:uid="{00000000-0005-0000-0000-00001F000000}"/>
    <cellStyle name="Normál 3 2 2 2 3" xfId="54" xr:uid="{00000000-0005-0000-0000-000020000000}"/>
    <cellStyle name="Normál 3 2 2 3" xfId="68" xr:uid="{00000000-0005-0000-0000-000021000000}"/>
    <cellStyle name="Normál 3 2 2 4" xfId="42" xr:uid="{00000000-0005-0000-0000-000022000000}"/>
    <cellStyle name="Normál 3 2 3" xfId="22" xr:uid="{00000000-0005-0000-0000-000023000000}"/>
    <cellStyle name="Normál 3 2 3 2" xfId="75" xr:uid="{00000000-0005-0000-0000-000024000000}"/>
    <cellStyle name="Normál 3 2 3 3" xfId="49" xr:uid="{00000000-0005-0000-0000-000025000000}"/>
    <cellStyle name="Normál 3 2 4" xfId="63" xr:uid="{00000000-0005-0000-0000-000026000000}"/>
    <cellStyle name="Normál 3 2 5" xfId="37" xr:uid="{00000000-0005-0000-0000-000027000000}"/>
    <cellStyle name="Normál 3 3" xfId="12" xr:uid="{00000000-0005-0000-0000-000028000000}"/>
    <cellStyle name="Normál 3 3 2" xfId="25" xr:uid="{00000000-0005-0000-0000-000029000000}"/>
    <cellStyle name="Normál 3 3 2 2" xfId="78" xr:uid="{00000000-0005-0000-0000-00002A000000}"/>
    <cellStyle name="Normál 3 3 2 3" xfId="52" xr:uid="{00000000-0005-0000-0000-00002B000000}"/>
    <cellStyle name="Normál 3 3 3" xfId="66" xr:uid="{00000000-0005-0000-0000-00002C000000}"/>
    <cellStyle name="Normál 3 3 4" xfId="40" xr:uid="{00000000-0005-0000-0000-00002D000000}"/>
    <cellStyle name="Normál 3 4" xfId="20" xr:uid="{00000000-0005-0000-0000-00002E000000}"/>
    <cellStyle name="Normál 3 4 2" xfId="73" xr:uid="{00000000-0005-0000-0000-00002F000000}"/>
    <cellStyle name="Normál 3 4 3" xfId="47" xr:uid="{00000000-0005-0000-0000-000030000000}"/>
    <cellStyle name="Normál 3 5" xfId="61" xr:uid="{00000000-0005-0000-0000-000031000000}"/>
    <cellStyle name="Normál 3 6" xfId="35" xr:uid="{00000000-0005-0000-0000-000032000000}"/>
    <cellStyle name="Schlecht 2" xfId="84" xr:uid="{67994172-0646-430E-A60F-D260A323C869}"/>
    <cellStyle name="Standard" xfId="0" builtinId="0"/>
    <cellStyle name="Standard 2" xfId="1" xr:uid="{00000000-0005-0000-0000-000035000000}"/>
    <cellStyle name="Standard 2 2" xfId="15" xr:uid="{00000000-0005-0000-0000-000036000000}"/>
    <cellStyle name="Standard 2 2 2" xfId="28" xr:uid="{00000000-0005-0000-0000-000037000000}"/>
    <cellStyle name="Standard 2 2 2 2" xfId="81" xr:uid="{00000000-0005-0000-0000-000038000000}"/>
    <cellStyle name="Standard 2 2 2 3" xfId="55" xr:uid="{00000000-0005-0000-0000-000039000000}"/>
    <cellStyle name="Standard 2 2 3" xfId="69" xr:uid="{00000000-0005-0000-0000-00003A000000}"/>
    <cellStyle name="Standard 2 2 4" xfId="43" xr:uid="{00000000-0005-0000-0000-00003B000000}"/>
    <cellStyle name="Standard 2 3" xfId="10" xr:uid="{00000000-0005-0000-0000-00003C000000}"/>
    <cellStyle name="Standard 2 3 2" xfId="23" xr:uid="{00000000-0005-0000-0000-00003D000000}"/>
    <cellStyle name="Standard 2 3 2 2" xfId="76" xr:uid="{00000000-0005-0000-0000-00003E000000}"/>
    <cellStyle name="Standard 2 3 2 3" xfId="50" xr:uid="{00000000-0005-0000-0000-00003F000000}"/>
    <cellStyle name="Standard 2 3 3" xfId="64" xr:uid="{00000000-0005-0000-0000-000040000000}"/>
    <cellStyle name="Standard 2 3 4" xfId="38" xr:uid="{00000000-0005-0000-0000-000041000000}"/>
    <cellStyle name="Standard 3" xfId="3" xr:uid="{00000000-0005-0000-0000-000042000000}"/>
    <cellStyle name="Standard 3 2" xfId="17" xr:uid="{00000000-0005-0000-0000-000043000000}"/>
    <cellStyle name="Standard 3 2 2" xfId="29" xr:uid="{00000000-0005-0000-0000-000044000000}"/>
    <cellStyle name="Standard 3 2 2 2" xfId="82" xr:uid="{00000000-0005-0000-0000-000045000000}"/>
    <cellStyle name="Standard 3 2 2 3" xfId="56" xr:uid="{00000000-0005-0000-0000-000046000000}"/>
    <cellStyle name="Standard 3 2 3" xfId="70" xr:uid="{00000000-0005-0000-0000-000047000000}"/>
    <cellStyle name="Standard 3 2 4" xfId="44" xr:uid="{00000000-0005-0000-0000-000048000000}"/>
    <cellStyle name="Standard 4" xfId="2" xr:uid="{00000000-0005-0000-0000-000049000000}"/>
    <cellStyle name="Standard 4 2" xfId="4" xr:uid="{00000000-0005-0000-0000-00004A000000}"/>
    <cellStyle name="Standard 4 2 2" xfId="58" xr:uid="{00000000-0005-0000-0000-00004B000000}"/>
    <cellStyle name="Standard 4 2 3" xfId="32" xr:uid="{00000000-0005-0000-0000-00004C000000}"/>
    <cellStyle name="Standard 4 3" xfId="5" xr:uid="{00000000-0005-0000-0000-00004D000000}"/>
    <cellStyle name="Standard 4 3 2" xfId="59" xr:uid="{00000000-0005-0000-0000-00004E000000}"/>
    <cellStyle name="Standard 4 3 3" xfId="33" xr:uid="{00000000-0005-0000-0000-00004F000000}"/>
    <cellStyle name="Standard 4 4" xfId="18" xr:uid="{00000000-0005-0000-0000-000050000000}"/>
    <cellStyle name="Standard 4 4 2" xfId="71" xr:uid="{00000000-0005-0000-0000-000051000000}"/>
    <cellStyle name="Standard 4 4 3" xfId="45" xr:uid="{00000000-0005-0000-0000-000052000000}"/>
    <cellStyle name="Standard 4 5" xfId="57" xr:uid="{00000000-0005-0000-0000-000053000000}"/>
    <cellStyle name="Standard 4 6" xfId="31" xr:uid="{00000000-0005-0000-0000-000054000000}"/>
  </cellStyles>
  <dxfs count="9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fgColor rgb="FFC6EFCE"/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fgColor rgb="FFC6EFCE"/>
          <bgColor rgb="FFC6EF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BF0000"/>
      <color rgb="FFFFC7CE"/>
      <color rgb="FFC6EF9C"/>
      <color rgb="FFFFEB9C"/>
      <color rgb="FF000000"/>
      <color rgb="FFF85662"/>
      <color rgb="FFACEEFE"/>
      <color rgb="FF82E6FE"/>
      <color rgb="FF5EE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54287</xdr:colOff>
      <xdr:row>30</xdr:row>
      <xdr:rowOff>31877</xdr:rowOff>
    </xdr:from>
    <xdr:ext cx="1182601" cy="788400"/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87" y="7634018"/>
          <a:ext cx="1194507" cy="788400"/>
        </a:xfrm>
        <a:prstGeom prst="rect">
          <a:avLst/>
        </a:prstGeom>
      </xdr:spPr>
    </xdr:pic>
    <xdr:clientData/>
  </xdr:oneCellAnchor>
  <xdr:oneCellAnchor>
    <xdr:from>
      <xdr:col>7</xdr:col>
      <xdr:colOff>19119</xdr:colOff>
      <xdr:row>30</xdr:row>
      <xdr:rowOff>31875</xdr:rowOff>
    </xdr:from>
    <xdr:ext cx="1182601" cy="788400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69" y="7585200"/>
          <a:ext cx="1182601" cy="788400"/>
        </a:xfrm>
        <a:prstGeom prst="rect">
          <a:avLst/>
        </a:prstGeom>
      </xdr:spPr>
    </xdr:pic>
    <xdr:clientData/>
  </xdr:oneCellAnchor>
  <xdr:oneCellAnchor>
    <xdr:from>
      <xdr:col>15</xdr:col>
      <xdr:colOff>63010</xdr:colOff>
      <xdr:row>30</xdr:row>
      <xdr:rowOff>26685</xdr:rowOff>
    </xdr:from>
    <xdr:ext cx="769350" cy="788400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7660" y="7580010"/>
          <a:ext cx="769350" cy="788400"/>
        </a:xfrm>
        <a:prstGeom prst="rect">
          <a:avLst/>
        </a:prstGeom>
      </xdr:spPr>
    </xdr:pic>
    <xdr:clientData/>
  </xdr:oneCellAnchor>
  <xdr:oneCellAnchor>
    <xdr:from>
      <xdr:col>20</xdr:col>
      <xdr:colOff>150200</xdr:colOff>
      <xdr:row>30</xdr:row>
      <xdr:rowOff>51016</xdr:rowOff>
    </xdr:from>
    <xdr:ext cx="1144501" cy="788400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7850" y="7604341"/>
          <a:ext cx="1144501" cy="788400"/>
        </a:xfrm>
        <a:prstGeom prst="rect">
          <a:avLst/>
        </a:prstGeom>
      </xdr:spPr>
    </xdr:pic>
    <xdr:clientData/>
  </xdr:oneCellAnchor>
  <xdr:oneCellAnchor>
    <xdr:from>
      <xdr:col>27</xdr:col>
      <xdr:colOff>172183</xdr:colOff>
      <xdr:row>29</xdr:row>
      <xdr:rowOff>185868</xdr:rowOff>
    </xdr:from>
    <xdr:ext cx="1474351" cy="788400"/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6683" y="7548693"/>
          <a:ext cx="1474351" cy="788400"/>
        </a:xfrm>
        <a:prstGeom prst="rect">
          <a:avLst/>
        </a:prstGeom>
      </xdr:spPr>
    </xdr:pic>
    <xdr:clientData/>
  </xdr:oneCellAnchor>
  <xdr:oneCellAnchor>
    <xdr:from>
      <xdr:col>34</xdr:col>
      <xdr:colOff>161925</xdr:colOff>
      <xdr:row>30</xdr:row>
      <xdr:rowOff>23972</xdr:rowOff>
    </xdr:from>
    <xdr:ext cx="991850" cy="788400"/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7577297"/>
          <a:ext cx="991850" cy="788400"/>
        </a:xfrm>
        <a:prstGeom prst="rect">
          <a:avLst/>
        </a:prstGeom>
      </xdr:spPr>
    </xdr:pic>
    <xdr:clientData/>
  </xdr:oneCellAnchor>
  <xdr:oneCellAnchor>
    <xdr:from>
      <xdr:col>0</xdr:col>
      <xdr:colOff>46962</xdr:colOff>
      <xdr:row>36</xdr:row>
      <xdr:rowOff>63561</xdr:rowOff>
    </xdr:from>
    <xdr:ext cx="1182601" cy="788400"/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62" y="8725708"/>
          <a:ext cx="1176998" cy="788400"/>
        </a:xfrm>
        <a:prstGeom prst="rect">
          <a:avLst/>
        </a:prstGeom>
      </xdr:spPr>
    </xdr:pic>
    <xdr:clientData/>
  </xdr:oneCellAnchor>
  <xdr:oneCellAnchor>
    <xdr:from>
      <xdr:col>7</xdr:col>
      <xdr:colOff>895</xdr:colOff>
      <xdr:row>36</xdr:row>
      <xdr:rowOff>60485</xdr:rowOff>
    </xdr:from>
    <xdr:ext cx="1182600" cy="788400"/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9645" y="8756810"/>
          <a:ext cx="1182600" cy="788400"/>
        </a:xfrm>
        <a:prstGeom prst="rect">
          <a:avLst/>
        </a:prstGeom>
      </xdr:spPr>
    </xdr:pic>
    <xdr:clientData/>
  </xdr:oneCellAnchor>
  <xdr:oneCellAnchor>
    <xdr:from>
      <xdr:col>13</xdr:col>
      <xdr:colOff>165679</xdr:colOff>
      <xdr:row>36</xdr:row>
      <xdr:rowOff>64117</xdr:rowOff>
    </xdr:from>
    <xdr:ext cx="1151644" cy="788400"/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579" y="8760442"/>
          <a:ext cx="1151644" cy="788400"/>
        </a:xfrm>
        <a:prstGeom prst="rect">
          <a:avLst/>
        </a:prstGeom>
      </xdr:spPr>
    </xdr:pic>
    <xdr:clientData/>
  </xdr:oneCellAnchor>
  <xdr:oneCellAnchor>
    <xdr:from>
      <xdr:col>20</xdr:col>
      <xdr:colOff>74734</xdr:colOff>
      <xdr:row>36</xdr:row>
      <xdr:rowOff>60515</xdr:rowOff>
    </xdr:from>
    <xdr:ext cx="1144501" cy="788400"/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2384" y="8756840"/>
          <a:ext cx="1144501" cy="788400"/>
        </a:xfrm>
        <a:prstGeom prst="rect">
          <a:avLst/>
        </a:prstGeom>
      </xdr:spPr>
    </xdr:pic>
    <xdr:clientData/>
  </xdr:oneCellAnchor>
  <xdr:oneCellAnchor>
    <xdr:from>
      <xdr:col>27</xdr:col>
      <xdr:colOff>38330</xdr:colOff>
      <xdr:row>36</xdr:row>
      <xdr:rowOff>88556</xdr:rowOff>
    </xdr:from>
    <xdr:ext cx="1304534" cy="788400"/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830" y="8784881"/>
          <a:ext cx="1304534" cy="788400"/>
        </a:xfrm>
        <a:prstGeom prst="rect">
          <a:avLst/>
        </a:prstGeom>
      </xdr:spPr>
    </xdr:pic>
    <xdr:clientData/>
  </xdr:oneCellAnchor>
  <xdr:oneCellAnchor>
    <xdr:from>
      <xdr:col>34</xdr:col>
      <xdr:colOff>76200</xdr:colOff>
      <xdr:row>36</xdr:row>
      <xdr:rowOff>89941</xdr:rowOff>
    </xdr:from>
    <xdr:ext cx="1308268" cy="788400"/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8786266"/>
          <a:ext cx="1308268" cy="788400"/>
        </a:xfrm>
        <a:prstGeom prst="rect">
          <a:avLst/>
        </a:prstGeom>
      </xdr:spPr>
    </xdr:pic>
    <xdr:clientData/>
  </xdr:oneCellAnchor>
  <xdr:twoCellAnchor>
    <xdr:from>
      <xdr:col>7</xdr:col>
      <xdr:colOff>110985</xdr:colOff>
      <xdr:row>27</xdr:row>
      <xdr:rowOff>133350</xdr:rowOff>
    </xdr:from>
    <xdr:to>
      <xdr:col>8</xdr:col>
      <xdr:colOff>112954</xdr:colOff>
      <xdr:row>27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60442" y="7090741"/>
          <a:ext cx="233882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3511B4A7-DD3B-4D34-B850-43B85D09F99A}"/>
            </a:ext>
          </a:extLst>
        </xdr:cNvPr>
        <xdr:cNvSpPr txBox="1"/>
      </xdr:nvSpPr>
      <xdr:spPr>
        <a:xfrm>
          <a:off x="0" y="0"/>
          <a:ext cx="80772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000" b="1" baseline="0">
              <a:latin typeface="+mn-lt"/>
            </a:rPr>
            <a:t>Modulo d'ordine </a:t>
          </a:r>
          <a:r>
            <a:rPr lang="de-CH" sz="2000" b="1" baseline="0">
              <a:solidFill>
                <a:schemeClr val="accent1"/>
              </a:solidFill>
              <a:latin typeface="+mn-lt"/>
            </a:rPr>
            <a:t>ebea BEWA Sistema di ripresa del getto</a:t>
          </a:r>
        </a:p>
        <a:p>
          <a:pPr algn="ctr"/>
          <a:r>
            <a:rPr lang="de-CH" sz="1800" b="1" baseline="0">
              <a:solidFill>
                <a:schemeClr val="accent1"/>
              </a:solidFill>
              <a:latin typeface="+mn-lt"/>
            </a:rPr>
            <a:t>Prodotti speciali</a:t>
          </a:r>
          <a:endParaRPr lang="de-CH" sz="1800" b="1">
            <a:solidFill>
              <a:schemeClr val="accent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123825</xdr:colOff>
      <xdr:row>54</xdr:row>
      <xdr:rowOff>95250</xdr:rowOff>
    </xdr:from>
    <xdr:to>
      <xdr:col>12</xdr:col>
      <xdr:colOff>68025</xdr:colOff>
      <xdr:row>55</xdr:row>
      <xdr:rowOff>226650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44354FD3-BD1A-4CBD-BE88-6E397CF3A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2487275"/>
          <a:ext cx="2344500" cy="36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6." displayName="B6." ref="B16:B51" totalsRowShown="0" headerRowDxfId="65" dataDxfId="64">
  <autoFilter ref="B16:B51" xr:uid="{00000000-0009-0000-0100-000001000000}"/>
  <tableColumns count="1">
    <tableColumn id="1" xr3:uid="{00000000-0010-0000-0000-000001000000}" name="B6." dataDxfId="6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Af14." displayName="Af14." ref="R17:R20" totalsRowShown="0" headerRowDxfId="38" dataDxfId="37">
  <autoFilter ref="R17:R20" xr:uid="{00000000-0009-0000-0100-00000B000000}"/>
  <tableColumns count="1">
    <tableColumn id="1" xr3:uid="{00000000-0010-0000-0900-000001000000}" name="Af14." dataDxfId="3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Cf8." displayName="Cf8." ref="O24:O30" totalsRowShown="0" headerRowDxfId="35" dataDxfId="34">
  <autoFilter ref="O24:O30" xr:uid="{00000000-0009-0000-0100-00000C000000}"/>
  <tableColumns count="1">
    <tableColumn id="1" xr3:uid="{00000000-0010-0000-0A00-000001000000}" name="Cf8." dataDxfId="3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Cf10." displayName="Cf10." ref="P24:P30" totalsRowShown="0" headerRowDxfId="32" dataDxfId="31">
  <autoFilter ref="P24:P30" xr:uid="{00000000-0009-0000-0100-00000D000000}"/>
  <tableColumns count="1">
    <tableColumn id="1" xr3:uid="{00000000-0010-0000-0B00-000001000000}" name="Cf10." dataDxfId="3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Cf12." displayName="Cf12." ref="Q24:Q29" totalsRowShown="0" headerRowDxfId="29" dataDxfId="28">
  <autoFilter ref="Q24:Q29" xr:uid="{00000000-0009-0000-0100-00000E000000}"/>
  <tableColumns count="1">
    <tableColumn id="1" xr3:uid="{00000000-0010-0000-0C00-000001000000}" name="Cf12." dataDxfId="2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Cf14." displayName="Cf14." ref="R24:R29" totalsRowShown="0" headerRowDxfId="26" dataDxfId="25">
  <autoFilter ref="R24:R29" xr:uid="{00000000-0009-0000-0100-00000F000000}"/>
  <tableColumns count="1">
    <tableColumn id="1" xr3:uid="{00000000-0010-0000-0D00-000001000000}" name="Cf14." data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CCf8." displayName="CCf8." ref="O32:O35" totalsRowShown="0" headerRowDxfId="23" dataDxfId="22">
  <autoFilter ref="O32:O35" xr:uid="{00000000-0009-0000-0100-000010000000}"/>
  <tableColumns count="1">
    <tableColumn id="1" xr3:uid="{00000000-0010-0000-0E00-000001000000}" name="CCf8." dataDxfId="2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CCf10." displayName="CCf10." ref="P32:P35" totalsRowShown="0" headerRowDxfId="20" dataDxfId="19">
  <autoFilter ref="P32:P35" xr:uid="{00000000-0009-0000-0100-000011000000}"/>
  <tableColumns count="1">
    <tableColumn id="1" xr3:uid="{00000000-0010-0000-0F00-000001000000}" name="CCf10." dataDxfId="1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CCf12." displayName="CCf12." ref="Q32:Q33" totalsRowShown="0" headerRowDxfId="17" dataDxfId="16">
  <autoFilter ref="Q32:Q33" xr:uid="{00000000-0009-0000-0100-000012000000}"/>
  <tableColumns count="1">
    <tableColumn id="1" xr3:uid="{00000000-0010-0000-1000-000001000000}" name="CCf12." dataDxfId="1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CCf14." displayName="CCf14." ref="R32:R33" totalsRowShown="0" headerRowDxfId="14" dataDxfId="13">
  <autoFilter ref="R32:R33" xr:uid="{00000000-0009-0000-0100-000013000000}"/>
  <tableColumns count="1">
    <tableColumn id="1" xr3:uid="{00000000-0010-0000-1100-000001000000}" name="CCf14." dataDxfId="1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Bf8." displayName="Bf8." ref="O37:O43" totalsRowShown="0" headerRowDxfId="11" dataDxfId="10">
  <autoFilter ref="O37:O43" xr:uid="{00000000-0009-0000-0100-000014000000}"/>
  <tableColumns count="1">
    <tableColumn id="1" xr3:uid="{00000000-0010-0000-1200-000001000000}" name="Bf8.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9." displayName="B9." ref="D16:D45" totalsRowShown="0" headerRowDxfId="62" dataDxfId="61">
  <autoFilter ref="D16:D45" xr:uid="{00000000-0009-0000-0100-000002000000}"/>
  <tableColumns count="1">
    <tableColumn id="1" xr3:uid="{00000000-0010-0000-0100-000001000000}" name="B9." dataDxfId="60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Bf10." displayName="Bf10." ref="P37:P43" totalsRowShown="0" headerRowDxfId="8" dataDxfId="7">
  <autoFilter ref="P37:P43" xr:uid="{00000000-0009-0000-0100-000015000000}"/>
  <tableColumns count="1">
    <tableColumn id="1" xr3:uid="{00000000-0010-0000-1300-000001000000}" name="Bf10." dataDxfId="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Bf12." displayName="Bf12." ref="Q37:Q42" totalsRowShown="0" headerRowDxfId="5" dataDxfId="4">
  <autoFilter ref="Q37:Q42" xr:uid="{00000000-0009-0000-0100-000016000000}"/>
  <tableColumns count="1">
    <tableColumn id="1" xr3:uid="{00000000-0010-0000-1400-000001000000}" name="Bf12." dataDxfId="3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Bf14." displayName="Bf14." ref="R37:R42" totalsRowShown="0" headerRowDxfId="2" dataDxfId="1">
  <autoFilter ref="R37:R42" xr:uid="{00000000-0009-0000-0100-000017000000}"/>
  <tableColumns count="1">
    <tableColumn id="1" xr3:uid="{00000000-0010-0000-1500-000001000000}" name="Bf14.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B11." displayName="B11." ref="F16:F41" totalsRowShown="0" headerRowDxfId="59" dataDxfId="58">
  <autoFilter ref="F16:F41" xr:uid="{00000000-0009-0000-0100-000004000000}"/>
  <tableColumns count="1">
    <tableColumn id="1" xr3:uid="{00000000-0010-0000-0200-000001000000}" name="B11." dataDxfId="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B14." displayName="B14." ref="H16:H35" totalsRowShown="0" headerRowDxfId="56" dataDxfId="55">
  <autoFilter ref="H16:H35" xr:uid="{00000000-0009-0000-0100-000005000000}"/>
  <tableColumns count="1">
    <tableColumn id="1" xr3:uid="{00000000-0010-0000-0300-000001000000}" name="B14." dataDxfId="5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B16." displayName="B16." ref="J16:J31" totalsRowShown="0" headerRowDxfId="53" dataDxfId="52">
  <autoFilter ref="J16:J31" xr:uid="{00000000-0009-0000-0100-000006000000}"/>
  <tableColumns count="1">
    <tableColumn id="1" xr3:uid="{00000000-0010-0000-0400-000001000000}" name="B16." dataDxfId="5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B19." displayName="B19." ref="L16:L25" totalsRowShown="0" headerRowDxfId="50" dataDxfId="49">
  <autoFilter ref="L16:L25" xr:uid="{00000000-0009-0000-0100-000007000000}"/>
  <tableColumns count="1">
    <tableColumn id="1" xr3:uid="{00000000-0010-0000-0500-000001000000}" name="B19." dataDxfId="4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Af8." displayName="Af8." ref="O17:O22" totalsRowShown="0" headerRowDxfId="47" dataDxfId="46">
  <autoFilter ref="O17:O22" xr:uid="{00000000-0009-0000-0100-000008000000}"/>
  <tableColumns count="1">
    <tableColumn id="1" xr3:uid="{00000000-0010-0000-0600-000001000000}" name="Af8." dataDxfId="4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Af10." displayName="Af10." ref="P17:P22" totalsRowShown="0" headerRowDxfId="44" dataDxfId="43">
  <autoFilter ref="P17:P22" xr:uid="{00000000-0009-0000-0100-000009000000}"/>
  <tableColumns count="1">
    <tableColumn id="1" xr3:uid="{00000000-0010-0000-0700-000001000000}" name="Af10." dataDxfId="4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Af12." displayName="Af12." ref="Q17:Q21" totalsRowShown="0" headerRowDxfId="41" dataDxfId="40">
  <autoFilter ref="Q17:Q21" xr:uid="{00000000-0009-0000-0100-00000A000000}"/>
  <tableColumns count="1">
    <tableColumn id="1" xr3:uid="{00000000-0010-0000-0800-000001000000}" name="Af12." dataDxfId="3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DA59"/>
  <sheetViews>
    <sheetView showGridLines="0" showRowColHeaders="0" tabSelected="1" zoomScaleNormal="100" zoomScaleSheetLayoutView="85" zoomScalePageLayoutView="85" workbookViewId="0">
      <selection activeCell="A3" sqref="A3:J3"/>
    </sheetView>
  </sheetViews>
  <sheetFormatPr baseColWidth="10" defaultColWidth="0" defaultRowHeight="15" zeroHeight="1" x14ac:dyDescent="0.25"/>
  <cols>
    <col min="1" max="4" width="3.42578125" style="60" customWidth="1"/>
    <col min="5" max="5" width="0.85546875" style="60" customWidth="1"/>
    <col min="6" max="6" width="3.42578125" style="60" customWidth="1"/>
    <col min="7" max="7" width="3.42578125" style="61" customWidth="1"/>
    <col min="8" max="9" width="3.42578125" style="60" customWidth="1"/>
    <col min="10" max="10" width="0.85546875" style="60" customWidth="1"/>
    <col min="11" max="14" width="3.42578125" style="60" customWidth="1"/>
    <col min="15" max="15" width="0.85546875" style="61" customWidth="1"/>
    <col min="16" max="19" width="3.42578125" style="60" customWidth="1"/>
    <col min="20" max="20" width="3.42578125" style="61" customWidth="1"/>
    <col min="21" max="25" width="3.42578125" style="60" customWidth="1"/>
    <col min="26" max="26" width="0.85546875" style="60" customWidth="1"/>
    <col min="27" max="27" width="4" style="61" customWidth="1"/>
    <col min="28" max="28" width="4" style="60" customWidth="1"/>
    <col min="29" max="32" width="3.7109375" style="60" customWidth="1"/>
    <col min="33" max="33" width="0.85546875" style="60" customWidth="1"/>
    <col min="34" max="41" width="3.7109375" style="60" customWidth="1"/>
    <col min="42" max="42" width="0.140625" style="60" customWidth="1"/>
    <col min="43" max="43" width="6.140625" style="60" hidden="1" customWidth="1"/>
    <col min="44" max="47" width="7.85546875" style="60" hidden="1" customWidth="1"/>
    <col min="48" max="48" width="1.42578125" style="60" hidden="1" customWidth="1"/>
    <col min="49" max="65" width="6.85546875" style="60" hidden="1" customWidth="1"/>
    <col min="66" max="68" width="8.42578125" style="60" hidden="1" customWidth="1"/>
    <col min="69" max="70" width="6.85546875" style="60" hidden="1" customWidth="1"/>
    <col min="71" max="105" width="3.140625" style="60" hidden="1" customWidth="1"/>
    <col min="106" max="16384" width="11.42578125" style="60" hidden="1"/>
  </cols>
  <sheetData>
    <row r="1" spans="1:70" s="13" customFormat="1" ht="54.95" customHeight="1" x14ac:dyDescent="0.25">
      <c r="A1" s="6"/>
      <c r="B1" s="6"/>
      <c r="C1" s="6"/>
      <c r="D1" s="6"/>
      <c r="E1" s="6"/>
      <c r="F1" s="6"/>
      <c r="G1" s="9"/>
      <c r="H1" s="6"/>
      <c r="I1" s="15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L1" s="107"/>
      <c r="AM1" s="270" t="s">
        <v>143</v>
      </c>
      <c r="AN1" s="270"/>
      <c r="AO1" s="270"/>
    </row>
    <row r="2" spans="1:70" s="37" customFormat="1" ht="20.100000000000001" customHeight="1" x14ac:dyDescent="0.25">
      <c r="A2" s="229" t="s">
        <v>85</v>
      </c>
      <c r="B2" s="230"/>
      <c r="C2" s="230"/>
      <c r="D2" s="230"/>
      <c r="E2" s="230"/>
      <c r="F2" s="230"/>
      <c r="G2" s="230"/>
      <c r="H2" s="230"/>
      <c r="I2" s="230"/>
      <c r="J2" s="230"/>
      <c r="K2" s="238" t="s">
        <v>86</v>
      </c>
      <c r="L2" s="239"/>
      <c r="M2" s="239"/>
      <c r="N2" s="239"/>
      <c r="O2" s="239"/>
      <c r="P2" s="239"/>
      <c r="Q2" s="239"/>
      <c r="R2" s="239"/>
      <c r="S2" s="239"/>
      <c r="T2" s="229"/>
      <c r="U2" s="238" t="s">
        <v>87</v>
      </c>
      <c r="V2" s="239"/>
      <c r="W2" s="239"/>
      <c r="X2" s="239"/>
      <c r="Y2" s="239"/>
      <c r="Z2" s="239"/>
      <c r="AA2" s="239"/>
      <c r="AB2" s="239"/>
      <c r="AC2" s="239"/>
      <c r="AD2" s="229"/>
      <c r="AE2" s="244" t="s">
        <v>88</v>
      </c>
      <c r="AF2" s="245"/>
      <c r="AG2" s="245"/>
      <c r="AH2" s="245"/>
      <c r="AI2" s="246"/>
      <c r="AJ2" s="244" t="s">
        <v>89</v>
      </c>
      <c r="AK2" s="245"/>
      <c r="AL2" s="245"/>
      <c r="AM2" s="245"/>
      <c r="AN2" s="245"/>
      <c r="AO2" s="245"/>
      <c r="AP2" s="33"/>
    </row>
    <row r="3" spans="1:70" s="13" customFormat="1" ht="20.100000000000001" customHeight="1" x14ac:dyDescent="0.25">
      <c r="A3" s="237"/>
      <c r="B3" s="240"/>
      <c r="C3" s="240"/>
      <c r="D3" s="240"/>
      <c r="E3" s="240"/>
      <c r="F3" s="240"/>
      <c r="G3" s="240"/>
      <c r="H3" s="240"/>
      <c r="I3" s="240"/>
      <c r="J3" s="240"/>
      <c r="K3" s="235"/>
      <c r="L3" s="236"/>
      <c r="M3" s="236"/>
      <c r="N3" s="236"/>
      <c r="O3" s="236"/>
      <c r="P3" s="236"/>
      <c r="Q3" s="236"/>
      <c r="R3" s="236"/>
      <c r="S3" s="236"/>
      <c r="T3" s="237"/>
      <c r="U3" s="235"/>
      <c r="V3" s="236"/>
      <c r="W3" s="236"/>
      <c r="X3" s="236"/>
      <c r="Y3" s="236"/>
      <c r="Z3" s="236"/>
      <c r="AA3" s="236"/>
      <c r="AB3" s="236"/>
      <c r="AC3" s="236"/>
      <c r="AD3" s="237"/>
      <c r="AE3" s="249"/>
      <c r="AF3" s="250"/>
      <c r="AG3" s="250"/>
      <c r="AH3" s="250"/>
      <c r="AI3" s="251"/>
      <c r="AJ3" s="247"/>
      <c r="AK3" s="248"/>
      <c r="AL3" s="248"/>
      <c r="AM3" s="248"/>
      <c r="AN3" s="248"/>
      <c r="AO3" s="248"/>
    </row>
    <row r="4" spans="1:70" s="37" customFormat="1" ht="20.100000000000001" customHeight="1" x14ac:dyDescent="0.25">
      <c r="A4" s="229" t="s">
        <v>92</v>
      </c>
      <c r="B4" s="230"/>
      <c r="C4" s="230"/>
      <c r="D4" s="230"/>
      <c r="E4" s="230"/>
      <c r="F4" s="230"/>
      <c r="G4" s="230"/>
      <c r="H4" s="230"/>
      <c r="I4" s="230"/>
      <c r="J4" s="230"/>
      <c r="K4" s="238" t="s">
        <v>91</v>
      </c>
      <c r="L4" s="239"/>
      <c r="M4" s="239"/>
      <c r="N4" s="239"/>
      <c r="O4" s="239"/>
      <c r="P4" s="239"/>
      <c r="Q4" s="239"/>
      <c r="R4" s="239"/>
      <c r="S4" s="239"/>
      <c r="T4" s="229"/>
      <c r="U4" s="238" t="s">
        <v>90</v>
      </c>
      <c r="V4" s="239"/>
      <c r="W4" s="239"/>
      <c r="X4" s="239"/>
      <c r="Y4" s="239"/>
      <c r="Z4" s="239"/>
      <c r="AA4" s="239"/>
      <c r="AB4" s="239"/>
      <c r="AC4" s="239"/>
      <c r="AD4" s="229"/>
      <c r="AE4" s="238" t="s">
        <v>122</v>
      </c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33"/>
    </row>
    <row r="5" spans="1:70" s="13" customFormat="1" ht="20.100000000000001" customHeight="1" x14ac:dyDescent="0.25">
      <c r="A5" s="241"/>
      <c r="B5" s="242"/>
      <c r="C5" s="242"/>
      <c r="D5" s="242"/>
      <c r="E5" s="242"/>
      <c r="F5" s="242"/>
      <c r="G5" s="242"/>
      <c r="H5" s="242"/>
      <c r="I5" s="242"/>
      <c r="J5" s="243"/>
      <c r="K5" s="232"/>
      <c r="L5" s="233"/>
      <c r="M5" s="233"/>
      <c r="N5" s="233"/>
      <c r="O5" s="233"/>
      <c r="P5" s="233"/>
      <c r="Q5" s="233"/>
      <c r="R5" s="233"/>
      <c r="S5" s="233"/>
      <c r="T5" s="234"/>
      <c r="U5" s="232"/>
      <c r="V5" s="233"/>
      <c r="W5" s="233"/>
      <c r="X5" s="233"/>
      <c r="Y5" s="233"/>
      <c r="Z5" s="233"/>
      <c r="AA5" s="233"/>
      <c r="AB5" s="233"/>
      <c r="AC5" s="233"/>
      <c r="AD5" s="234"/>
      <c r="AE5" s="232"/>
      <c r="AF5" s="233"/>
      <c r="AG5" s="233"/>
      <c r="AH5" s="233"/>
      <c r="AI5" s="233"/>
      <c r="AJ5" s="233"/>
      <c r="AK5" s="233"/>
      <c r="AL5" s="233"/>
      <c r="AM5" s="233"/>
      <c r="AN5" s="233"/>
      <c r="AO5" s="233"/>
    </row>
    <row r="6" spans="1:70" s="13" customFormat="1" ht="20.100000000000001" customHeight="1" x14ac:dyDescent="0.25">
      <c r="A6" s="229" t="s">
        <v>93</v>
      </c>
      <c r="B6" s="230"/>
      <c r="C6" s="230"/>
      <c r="D6" s="230"/>
      <c r="E6" s="230"/>
      <c r="F6" s="230"/>
      <c r="G6" s="230"/>
      <c r="H6" s="230"/>
      <c r="I6" s="230"/>
      <c r="J6" s="238"/>
      <c r="K6" s="232"/>
      <c r="L6" s="233"/>
      <c r="M6" s="233"/>
      <c r="N6" s="233"/>
      <c r="O6" s="233"/>
      <c r="P6" s="233"/>
      <c r="Q6" s="233"/>
      <c r="R6" s="233"/>
      <c r="S6" s="233"/>
      <c r="T6" s="234"/>
      <c r="U6" s="232"/>
      <c r="V6" s="233"/>
      <c r="W6" s="233"/>
      <c r="X6" s="233"/>
      <c r="Y6" s="233"/>
      <c r="Z6" s="233"/>
      <c r="AA6" s="233"/>
      <c r="AB6" s="233"/>
      <c r="AC6" s="233"/>
      <c r="AD6" s="234"/>
      <c r="AE6" s="232"/>
      <c r="AF6" s="233"/>
      <c r="AG6" s="233"/>
      <c r="AH6" s="233"/>
      <c r="AI6" s="233"/>
      <c r="AJ6" s="233"/>
      <c r="AK6" s="233"/>
      <c r="AL6" s="233"/>
      <c r="AM6" s="233"/>
      <c r="AN6" s="233"/>
      <c r="AO6" s="233"/>
    </row>
    <row r="7" spans="1:70" s="13" customFormat="1" ht="20.100000000000001" customHeight="1" x14ac:dyDescent="0.25">
      <c r="A7" s="237"/>
      <c r="B7" s="240"/>
      <c r="C7" s="240"/>
      <c r="D7" s="240"/>
      <c r="E7" s="240"/>
      <c r="F7" s="240"/>
      <c r="G7" s="240"/>
      <c r="H7" s="240"/>
      <c r="I7" s="240"/>
      <c r="J7" s="235"/>
      <c r="K7" s="232"/>
      <c r="L7" s="233"/>
      <c r="M7" s="233"/>
      <c r="N7" s="233"/>
      <c r="O7" s="233"/>
      <c r="P7" s="233"/>
      <c r="Q7" s="233"/>
      <c r="R7" s="233"/>
      <c r="S7" s="233"/>
      <c r="T7" s="234"/>
      <c r="U7" s="232"/>
      <c r="V7" s="233"/>
      <c r="W7" s="233"/>
      <c r="X7" s="233"/>
      <c r="Y7" s="233"/>
      <c r="Z7" s="233"/>
      <c r="AA7" s="233"/>
      <c r="AB7" s="233"/>
      <c r="AC7" s="233"/>
      <c r="AD7" s="234"/>
      <c r="AE7" s="232"/>
      <c r="AF7" s="233"/>
      <c r="AG7" s="233"/>
      <c r="AH7" s="233"/>
      <c r="AI7" s="233"/>
      <c r="AJ7" s="233"/>
      <c r="AK7" s="233"/>
      <c r="AL7" s="233"/>
      <c r="AM7" s="233"/>
      <c r="AN7" s="233"/>
      <c r="AO7" s="233"/>
    </row>
    <row r="8" spans="1:70" s="37" customFormat="1" ht="20.100000000000001" customHeight="1" x14ac:dyDescent="0.25">
      <c r="A8" s="229" t="s">
        <v>94</v>
      </c>
      <c r="B8" s="230"/>
      <c r="C8" s="230"/>
      <c r="D8" s="230"/>
      <c r="E8" s="230"/>
      <c r="F8" s="230"/>
      <c r="G8" s="230"/>
      <c r="H8" s="230"/>
      <c r="I8" s="230"/>
      <c r="J8" s="238"/>
      <c r="K8" s="239" t="s">
        <v>95</v>
      </c>
      <c r="L8" s="239"/>
      <c r="M8" s="239"/>
      <c r="N8" s="239"/>
      <c r="O8" s="239"/>
      <c r="P8" s="239"/>
      <c r="Q8" s="239"/>
      <c r="R8" s="239"/>
      <c r="S8" s="239"/>
      <c r="T8" s="229"/>
      <c r="U8" s="238" t="s">
        <v>96</v>
      </c>
      <c r="V8" s="239"/>
      <c r="W8" s="239"/>
      <c r="X8" s="239"/>
      <c r="Y8" s="239"/>
      <c r="Z8" s="239"/>
      <c r="AA8" s="239"/>
      <c r="AB8" s="239"/>
      <c r="AC8" s="239"/>
      <c r="AD8" s="229"/>
      <c r="AE8" s="238" t="s">
        <v>103</v>
      </c>
      <c r="AF8" s="239"/>
      <c r="AG8" s="239"/>
      <c r="AH8" s="239"/>
      <c r="AI8" s="239"/>
      <c r="AJ8" s="239"/>
      <c r="AK8" s="239"/>
      <c r="AL8" s="239"/>
      <c r="AM8" s="239"/>
      <c r="AN8" s="239"/>
      <c r="AO8" s="239"/>
    </row>
    <row r="9" spans="1:70" s="13" customFormat="1" ht="20.100000000000001" customHeight="1" x14ac:dyDescent="0.25">
      <c r="A9" s="237"/>
      <c r="B9" s="240"/>
      <c r="C9" s="240"/>
      <c r="D9" s="240"/>
      <c r="E9" s="240"/>
      <c r="F9" s="240"/>
      <c r="G9" s="240"/>
      <c r="H9" s="240"/>
      <c r="I9" s="240"/>
      <c r="J9" s="235"/>
      <c r="K9" s="232"/>
      <c r="L9" s="233"/>
      <c r="M9" s="233"/>
      <c r="N9" s="233"/>
      <c r="O9" s="233"/>
      <c r="P9" s="233"/>
      <c r="Q9" s="233"/>
      <c r="R9" s="233"/>
      <c r="S9" s="233"/>
      <c r="T9" s="234"/>
      <c r="U9" s="232"/>
      <c r="V9" s="233"/>
      <c r="W9" s="233"/>
      <c r="X9" s="233"/>
      <c r="Y9" s="233"/>
      <c r="Z9" s="233"/>
      <c r="AA9" s="233"/>
      <c r="AB9" s="233"/>
      <c r="AC9" s="233"/>
      <c r="AD9" s="234"/>
      <c r="AE9" s="232"/>
      <c r="AF9" s="233"/>
      <c r="AG9" s="233"/>
      <c r="AH9" s="233"/>
      <c r="AI9" s="233"/>
      <c r="AJ9" s="233"/>
      <c r="AK9" s="233"/>
      <c r="AL9" s="233"/>
      <c r="AM9" s="233"/>
      <c r="AN9" s="233"/>
      <c r="AO9" s="233"/>
    </row>
    <row r="10" spans="1:70" s="13" customFormat="1" ht="20.100000000000001" customHeight="1" x14ac:dyDescent="0.25">
      <c r="A10" s="239" t="s">
        <v>136</v>
      </c>
      <c r="B10" s="239"/>
      <c r="C10" s="239"/>
      <c r="D10" s="239"/>
      <c r="E10" s="239"/>
      <c r="F10" s="239"/>
      <c r="G10" s="239"/>
      <c r="H10" s="239"/>
      <c r="I10" s="239"/>
      <c r="J10" s="229"/>
      <c r="K10" s="232"/>
      <c r="L10" s="233"/>
      <c r="M10" s="233"/>
      <c r="N10" s="233"/>
      <c r="O10" s="233"/>
      <c r="P10" s="233"/>
      <c r="Q10" s="233"/>
      <c r="R10" s="233"/>
      <c r="S10" s="233"/>
      <c r="T10" s="234"/>
      <c r="U10" s="232"/>
      <c r="V10" s="233"/>
      <c r="W10" s="233"/>
      <c r="X10" s="233"/>
      <c r="Y10" s="233"/>
      <c r="Z10" s="233"/>
      <c r="AA10" s="233"/>
      <c r="AB10" s="233"/>
      <c r="AC10" s="233"/>
      <c r="AD10" s="234"/>
      <c r="AE10" s="232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R10" s="82"/>
    </row>
    <row r="11" spans="1:70" s="13" customFormat="1" ht="20.100000000000001" customHeight="1" x14ac:dyDescent="0.25">
      <c r="A11" s="237"/>
      <c r="B11" s="240"/>
      <c r="C11" s="240"/>
      <c r="D11" s="240"/>
      <c r="E11" s="240"/>
      <c r="F11" s="240"/>
      <c r="G11" s="240"/>
      <c r="H11" s="240"/>
      <c r="I11" s="240"/>
      <c r="J11" s="235"/>
      <c r="K11" s="232"/>
      <c r="L11" s="233"/>
      <c r="M11" s="233"/>
      <c r="N11" s="233"/>
      <c r="O11" s="233"/>
      <c r="P11" s="233"/>
      <c r="Q11" s="233"/>
      <c r="R11" s="233"/>
      <c r="S11" s="233"/>
      <c r="T11" s="234"/>
      <c r="U11" s="232"/>
      <c r="V11" s="233"/>
      <c r="W11" s="233"/>
      <c r="X11" s="233"/>
      <c r="Y11" s="233"/>
      <c r="Z11" s="233"/>
      <c r="AA11" s="233"/>
      <c r="AB11" s="233"/>
      <c r="AC11" s="233"/>
      <c r="AD11" s="234"/>
      <c r="AE11" s="232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</row>
    <row r="12" spans="1:70" s="13" customFormat="1" ht="7.5" customHeight="1" thickBot="1" x14ac:dyDescent="0.3">
      <c r="A12" s="7"/>
      <c r="B12" s="7"/>
      <c r="C12" s="7"/>
      <c r="D12" s="7"/>
      <c r="E12" s="7"/>
      <c r="F12" s="7"/>
      <c r="G12" s="10"/>
      <c r="H12" s="7"/>
      <c r="I12" s="7"/>
      <c r="J12" s="7"/>
      <c r="K12" s="7"/>
      <c r="L12" s="7"/>
      <c r="M12" s="7"/>
      <c r="N12" s="7"/>
      <c r="O12" s="10"/>
      <c r="P12" s="7"/>
      <c r="Q12" s="7"/>
      <c r="R12" s="7"/>
      <c r="S12" s="7"/>
      <c r="T12" s="10"/>
      <c r="U12" s="7"/>
      <c r="V12" s="7"/>
      <c r="W12" s="7"/>
      <c r="X12" s="7"/>
      <c r="Y12" s="7"/>
      <c r="Z12" s="7"/>
      <c r="AA12" s="10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70" s="13" customFormat="1" ht="18" customHeight="1" thickBot="1" x14ac:dyDescent="0.4">
      <c r="A13" s="133" t="s">
        <v>24</v>
      </c>
      <c r="B13" s="146"/>
      <c r="C13" s="143" t="s">
        <v>97</v>
      </c>
      <c r="D13" s="133"/>
      <c r="F13" s="134" t="s">
        <v>98</v>
      </c>
      <c r="G13" s="134"/>
      <c r="H13" s="134"/>
      <c r="I13" s="134"/>
      <c r="J13" s="14"/>
      <c r="K13" s="133" t="s">
        <v>29</v>
      </c>
      <c r="L13" s="146"/>
      <c r="M13" s="143" t="s">
        <v>123</v>
      </c>
      <c r="N13" s="133"/>
      <c r="O13" s="14"/>
      <c r="P13" s="133" t="s">
        <v>99</v>
      </c>
      <c r="Q13" s="133"/>
      <c r="R13" s="133"/>
      <c r="S13" s="133"/>
      <c r="T13" s="133"/>
      <c r="U13" s="133"/>
      <c r="V13" s="133"/>
      <c r="W13" s="133"/>
      <c r="X13" s="133"/>
      <c r="Y13" s="133"/>
      <c r="AA13" s="133" t="s">
        <v>100</v>
      </c>
      <c r="AB13" s="146"/>
      <c r="AC13" s="133" t="s">
        <v>101</v>
      </c>
      <c r="AD13" s="146"/>
      <c r="AE13" s="143" t="s">
        <v>124</v>
      </c>
      <c r="AF13" s="133"/>
      <c r="AH13" s="281" t="s">
        <v>137</v>
      </c>
      <c r="AI13" s="281"/>
      <c r="AJ13" s="143" t="s">
        <v>102</v>
      </c>
      <c r="AK13" s="133"/>
      <c r="AL13" s="133"/>
      <c r="AM13" s="133"/>
      <c r="AN13" s="133"/>
      <c r="AO13" s="133"/>
      <c r="AR13" s="118" t="s">
        <v>80</v>
      </c>
      <c r="AS13" s="118" t="s">
        <v>81</v>
      </c>
      <c r="AT13" s="118" t="s">
        <v>82</v>
      </c>
      <c r="AU13" s="118" t="s">
        <v>83</v>
      </c>
      <c r="AW13" s="140" t="s">
        <v>42</v>
      </c>
      <c r="AX13" s="140" t="s">
        <v>62</v>
      </c>
      <c r="AY13" s="125" t="s">
        <v>43</v>
      </c>
      <c r="AZ13" s="125"/>
      <c r="BA13" s="126"/>
      <c r="BB13" s="126"/>
      <c r="BC13" s="126"/>
      <c r="BD13" s="126"/>
      <c r="BE13" s="126"/>
      <c r="BF13" s="126"/>
      <c r="BG13" s="126"/>
      <c r="BH13" s="126"/>
      <c r="BI13" s="264" t="s">
        <v>44</v>
      </c>
      <c r="BJ13" s="264"/>
      <c r="BK13" s="264"/>
      <c r="BL13" s="260" t="s">
        <v>61</v>
      </c>
      <c r="BM13" s="140" t="s">
        <v>45</v>
      </c>
      <c r="BN13" s="263" t="s">
        <v>46</v>
      </c>
      <c r="BO13" s="263"/>
      <c r="BP13" s="263"/>
      <c r="BQ13" s="260" t="s">
        <v>60</v>
      </c>
      <c r="BR13" s="256" t="s">
        <v>59</v>
      </c>
    </row>
    <row r="14" spans="1:70" s="13" customFormat="1" ht="18" customHeight="1" thickBot="1" x14ac:dyDescent="0.3">
      <c r="A14" s="133"/>
      <c r="B14" s="146"/>
      <c r="C14" s="143"/>
      <c r="D14" s="133"/>
      <c r="F14" s="133" t="s">
        <v>26</v>
      </c>
      <c r="G14" s="146"/>
      <c r="H14" s="143" t="s">
        <v>25</v>
      </c>
      <c r="I14" s="133"/>
      <c r="J14" s="14"/>
      <c r="K14" s="133"/>
      <c r="L14" s="146"/>
      <c r="M14" s="143"/>
      <c r="N14" s="133"/>
      <c r="O14" s="1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AA14" s="133"/>
      <c r="AB14" s="146"/>
      <c r="AC14" s="133"/>
      <c r="AD14" s="146"/>
      <c r="AE14" s="143"/>
      <c r="AF14" s="133"/>
      <c r="AH14" s="281"/>
      <c r="AI14" s="281"/>
      <c r="AJ14" s="143"/>
      <c r="AK14" s="133"/>
      <c r="AL14" s="133"/>
      <c r="AM14" s="133"/>
      <c r="AN14" s="133"/>
      <c r="AO14" s="133"/>
      <c r="AR14" s="119"/>
      <c r="AS14" s="119"/>
      <c r="AT14" s="119"/>
      <c r="AU14" s="119"/>
      <c r="AW14" s="140"/>
      <c r="AX14" s="140"/>
      <c r="AY14" s="140" t="s">
        <v>47</v>
      </c>
      <c r="AZ14" s="70"/>
      <c r="BA14" s="71" t="s">
        <v>48</v>
      </c>
      <c r="BB14" s="72">
        <v>10</v>
      </c>
      <c r="BC14" s="72"/>
      <c r="BD14" s="71" t="s">
        <v>48</v>
      </c>
      <c r="BE14" s="72">
        <v>15</v>
      </c>
      <c r="BF14" s="72"/>
      <c r="BG14" s="71" t="s">
        <v>48</v>
      </c>
      <c r="BH14" s="72">
        <v>20</v>
      </c>
      <c r="BI14" s="125" t="s">
        <v>49</v>
      </c>
      <c r="BJ14" s="125" t="s">
        <v>50</v>
      </c>
      <c r="BK14" s="125" t="s">
        <v>51</v>
      </c>
      <c r="BL14" s="261"/>
      <c r="BM14" s="140"/>
      <c r="BN14" s="259" t="s">
        <v>58</v>
      </c>
      <c r="BO14" s="259" t="s">
        <v>57</v>
      </c>
      <c r="BP14" s="259" t="s">
        <v>52</v>
      </c>
      <c r="BQ14" s="261"/>
      <c r="BR14" s="257"/>
    </row>
    <row r="15" spans="1:70" s="13" customFormat="1" ht="18" customHeight="1" thickBot="1" x14ac:dyDescent="0.3">
      <c r="A15" s="145"/>
      <c r="B15" s="147"/>
      <c r="C15" s="144"/>
      <c r="D15" s="145"/>
      <c r="E15" s="8"/>
      <c r="F15" s="145"/>
      <c r="G15" s="147"/>
      <c r="H15" s="144"/>
      <c r="I15" s="145"/>
      <c r="J15" s="14"/>
      <c r="K15" s="145"/>
      <c r="L15" s="147"/>
      <c r="M15" s="144"/>
      <c r="N15" s="145"/>
      <c r="O15" s="14"/>
      <c r="P15" s="137" t="s">
        <v>3</v>
      </c>
      <c r="Q15" s="128"/>
      <c r="R15" s="127" t="s">
        <v>4</v>
      </c>
      <c r="S15" s="128"/>
      <c r="T15" s="127" t="s">
        <v>5</v>
      </c>
      <c r="U15" s="128"/>
      <c r="V15" s="127" t="s">
        <v>56</v>
      </c>
      <c r="W15" s="128"/>
      <c r="X15" s="127" t="s">
        <v>2</v>
      </c>
      <c r="Y15" s="137"/>
      <c r="AA15" s="145"/>
      <c r="AB15" s="147"/>
      <c r="AC15" s="145"/>
      <c r="AD15" s="147"/>
      <c r="AE15" s="144"/>
      <c r="AF15" s="145"/>
      <c r="AH15" s="282"/>
      <c r="AI15" s="282"/>
      <c r="AJ15" s="144"/>
      <c r="AK15" s="145"/>
      <c r="AL15" s="145"/>
      <c r="AM15" s="145"/>
      <c r="AN15" s="145"/>
      <c r="AO15" s="145"/>
      <c r="AR15" s="120"/>
      <c r="AS15" s="120"/>
      <c r="AT15" s="120"/>
      <c r="AU15" s="120"/>
      <c r="AW15" s="140"/>
      <c r="AX15" s="140"/>
      <c r="AY15" s="140"/>
      <c r="AZ15" s="73" t="s">
        <v>53</v>
      </c>
      <c r="BA15" s="70" t="s">
        <v>54</v>
      </c>
      <c r="BB15" s="70" t="s">
        <v>55</v>
      </c>
      <c r="BC15" s="73" t="s">
        <v>53</v>
      </c>
      <c r="BD15" s="70" t="s">
        <v>54</v>
      </c>
      <c r="BE15" s="70" t="s">
        <v>55</v>
      </c>
      <c r="BF15" s="73" t="s">
        <v>53</v>
      </c>
      <c r="BG15" s="70" t="s">
        <v>54</v>
      </c>
      <c r="BH15" s="70" t="s">
        <v>55</v>
      </c>
      <c r="BI15" s="125"/>
      <c r="BJ15" s="125"/>
      <c r="BK15" s="125"/>
      <c r="BL15" s="262"/>
      <c r="BM15" s="140"/>
      <c r="BN15" s="259"/>
      <c r="BO15" s="259"/>
      <c r="BP15" s="259"/>
      <c r="BQ15" s="262"/>
      <c r="BR15" s="258"/>
    </row>
    <row r="16" spans="1:70" s="23" customFormat="1" ht="20.100000000000001" customHeight="1" x14ac:dyDescent="0.25">
      <c r="A16" s="135"/>
      <c r="B16" s="136"/>
      <c r="C16" s="193"/>
      <c r="D16" s="194"/>
      <c r="F16" s="135"/>
      <c r="G16" s="136"/>
      <c r="H16" s="190"/>
      <c r="I16" s="191"/>
      <c r="J16" s="25"/>
      <c r="K16" s="135"/>
      <c r="L16" s="136"/>
      <c r="M16" s="138"/>
      <c r="N16" s="139"/>
      <c r="O16" s="25"/>
      <c r="P16" s="138"/>
      <c r="Q16" s="139"/>
      <c r="R16" s="135"/>
      <c r="S16" s="136"/>
      <c r="T16" s="135"/>
      <c r="U16" s="136"/>
      <c r="V16" s="129" t="str">
        <f t="shared" ref="V16:V27" si="0">IF(OR(ISBLANK(C16),ISBLANK(F16),ISBLANK(H16),ISBLANK(M16)),"",IF(ISBLANK(AA16),BQ16,BR16))</f>
        <v/>
      </c>
      <c r="W16" s="130"/>
      <c r="X16" s="135"/>
      <c r="Y16" s="136"/>
      <c r="AA16" s="148"/>
      <c r="AB16" s="149"/>
      <c r="AC16" s="148"/>
      <c r="AD16" s="149"/>
      <c r="AE16" s="131" t="str">
        <f>IF(AND(ISNUMBER(AA16),ISNUMBER(AC16)),AA16/100*AC16,"")</f>
        <v/>
      </c>
      <c r="AF16" s="132"/>
      <c r="AH16" s="271"/>
      <c r="AI16" s="272"/>
      <c r="AJ16" s="273"/>
      <c r="AK16" s="274"/>
      <c r="AL16" s="274"/>
      <c r="AM16" s="274"/>
      <c r="AN16" s="274"/>
      <c r="AO16" s="275"/>
      <c r="AR16" s="43" t="e">
        <f>INDEX('.'!$O$4:$R$15,MATCH(C16,'.'!$N$4:$N$15,0),MATCH(F16,'.'!$O$3:$R$3,0))</f>
        <v>#N/A</v>
      </c>
      <c r="AS16" s="43" t="str">
        <f t="shared" ref="AS16:AS27" si="1">IF(ISBLANK(M16),"",M16-2)</f>
        <v/>
      </c>
      <c r="AT16" s="43" t="e">
        <f>VLOOKUP(M16,'.'!$J$3:$K$8,2,0)</f>
        <v>#N/A</v>
      </c>
      <c r="AU16" s="43" t="s">
        <v>35</v>
      </c>
      <c r="AW16" s="66">
        <f t="shared" ref="AW16:AW27" si="2">IF(M16="2x6",6,IF(M16="2x9",9,IF(M16="2x11",11,IF(M16="2x14",14,IF(M16="2x16",16,IF(M16="2x19",19,M16))))))</f>
        <v>0</v>
      </c>
      <c r="AX16" s="66">
        <f t="shared" ref="AX16:AX27" si="3">IF(OR(C16="A",C16="F",C16="C2",C16="N2",C16="E",C16="H",C16="G"),AW16-2,0)</f>
        <v>0</v>
      </c>
      <c r="AY16" s="66">
        <f t="shared" ref="AY16:AY27" si="4">AA16</f>
        <v>0</v>
      </c>
      <c r="AZ16" s="74">
        <f>ROUNDDOWN(($AY16-2*3.5)/$BB$14+1,0)</f>
        <v>0</v>
      </c>
      <c r="BA16" s="68" t="str">
        <f t="shared" ref="BA16:BA27" si="5">IF(H16=BB$14,IF(($AY16-((AZ16-1)-1)*BB$14)/2&lt;=BB$14/2*1.5,AZ16-1,AZ16),"")</f>
        <v/>
      </c>
      <c r="BB16" s="69" t="str">
        <f t="shared" ref="BB16:BB27" si="6">IF(H16=BB$14,($AY16-(BA16-1)*BB$14)/2,"")</f>
        <v/>
      </c>
      <c r="BC16" s="74">
        <f>ROUNDDOWN(($AY16-2*3.5)/BE$14+1,0)</f>
        <v>0</v>
      </c>
      <c r="BD16" s="68" t="str">
        <f t="shared" ref="BD16:BD27" si="7">IF(H16=BE$14,IF(($AY16-((BC16-1)-1)*BE$14)/2&lt;=BE$14/2*1.5,BC16-1,BC16),"")</f>
        <v/>
      </c>
      <c r="BE16" s="69" t="str">
        <f t="shared" ref="BE16:BE27" si="8">IF(H16=BE$14,($AY16-(BD16-1)*BE$14)/2,"")</f>
        <v/>
      </c>
      <c r="BF16" s="74">
        <f>ROUNDDOWN(($AY16-2*3.5)/BH$14+1,0)</f>
        <v>0</v>
      </c>
      <c r="BG16" s="68" t="str">
        <f t="shared" ref="BG16:BG27" si="9">IF(H16=BH$14,IF(($AY16-((BF16-1)-1)*BH$14)/2&lt;=BH$14/2*1.5,BF16-1,BF16),"")</f>
        <v/>
      </c>
      <c r="BH16" s="69" t="str">
        <f t="shared" ref="BH16:BH28" si="10">IF(H16=BH$14,($AY16-(BG16-1)*BH$14)/2,"")</f>
        <v/>
      </c>
      <c r="BI16" s="76" t="str">
        <f t="shared" ref="BI16:BI27" si="11">IF(H16=$BB$14,IF(ISEVEN(BA16),BA16/2*$BB$14+BB16-3.5,(BA16-1)/2*$BB$14+BB16-3.5)-4,"")</f>
        <v/>
      </c>
      <c r="BJ16" s="76" t="str">
        <f t="shared" ref="BJ16:BJ27" si="12">IF(H16=$BE$14,IF(ISEVEN(BD16),BD16/2*$BE$14+BE16-3.5,(BD16-1)/2*$BE$14+BE16-3.5)-4,"")</f>
        <v/>
      </c>
      <c r="BK16" s="76" t="str">
        <f t="shared" ref="BK16:BK27" si="13">IF(H16=$BH$14,IF(ISEVEN(BG16),BG16/2*$BH$14+BH16-3.5,(BG16-1)/2*$BH$14+BH16-3.5)-4,"")</f>
        <v/>
      </c>
      <c r="BL16" s="78">
        <f t="shared" ref="BL16:BL27" si="14">ROUND(MAX(BI16,BJ16,BK16),0)</f>
        <v>0</v>
      </c>
      <c r="BM16" s="75" t="e">
        <f t="shared" ref="BM16:BM27" si="15">ATAN((F16+1)/(H16*10))</f>
        <v>#DIV/0!</v>
      </c>
      <c r="BN16" s="77" t="e">
        <f t="shared" ref="BN16:BN27" si="16">ROUND((((AX16*10)/2-F16-1)/SIN(BM16)-40)/10,0)</f>
        <v>#DIV/0!</v>
      </c>
      <c r="BO16" s="76" t="e">
        <f t="shared" ref="BO16:BO27" si="17">ROUND(((((AW16*10)-10)-F16-1)/SIN(BM16)-40)/10,0)</f>
        <v>#DIV/0!</v>
      </c>
      <c r="BP16" s="76">
        <f>MAX(H16-3,ROUND((MIN(((H16*10)*((AX16*10)-6*F16)/2)/(F16+1)+3*F16-40,2*(H16*10)))/10,0))</f>
        <v>-3</v>
      </c>
      <c r="BQ16" s="78">
        <f t="shared" ref="BQ16:BQ27" si="18">IF(OR(C16="A",C16="F",C16="C2",C16="N2"),BN16,IF(OR(C16="B",C16="C",C16="K",C16="L",C16="N"),BO16,BP16))</f>
        <v>-3</v>
      </c>
      <c r="BR16" s="79" t="str">
        <f t="shared" ref="BR16:BR27" si="19">IF(AY16&gt;0,MIN(BL16,BQ16),"")</f>
        <v/>
      </c>
    </row>
    <row r="17" spans="1:70" s="23" customFormat="1" ht="20.100000000000001" customHeight="1" x14ac:dyDescent="0.25">
      <c r="A17" s="177"/>
      <c r="B17" s="122"/>
      <c r="C17" s="195"/>
      <c r="D17" s="176"/>
      <c r="F17" s="177"/>
      <c r="G17" s="122"/>
      <c r="H17" s="192"/>
      <c r="I17" s="187"/>
      <c r="J17" s="25"/>
      <c r="K17" s="177"/>
      <c r="L17" s="122"/>
      <c r="M17" s="220"/>
      <c r="N17" s="183"/>
      <c r="O17" s="25"/>
      <c r="P17" s="182"/>
      <c r="Q17" s="183"/>
      <c r="R17" s="121"/>
      <c r="S17" s="122"/>
      <c r="T17" s="121"/>
      <c r="U17" s="122"/>
      <c r="V17" s="141" t="str">
        <f t="shared" si="0"/>
        <v/>
      </c>
      <c r="W17" s="142"/>
      <c r="X17" s="121"/>
      <c r="Y17" s="122"/>
      <c r="AA17" s="123"/>
      <c r="AB17" s="124"/>
      <c r="AC17" s="228"/>
      <c r="AD17" s="124"/>
      <c r="AE17" s="151" t="str">
        <f t="shared" ref="AE17:AE27" si="20">IF(AND(ISNUMBER(AA17),ISNUMBER(AC17)),AA17/100*AC17,"")</f>
        <v/>
      </c>
      <c r="AF17" s="152"/>
      <c r="AH17" s="265"/>
      <c r="AI17" s="266"/>
      <c r="AJ17" s="267"/>
      <c r="AK17" s="268"/>
      <c r="AL17" s="268"/>
      <c r="AM17" s="268"/>
      <c r="AN17" s="268"/>
      <c r="AO17" s="269"/>
      <c r="AR17" s="44" t="e">
        <f>INDEX('.'!$O$4:$R$15,MATCH(C17,'.'!$N$4:$N$15,0),MATCH(F17,'.'!$O$3:$R$3,0))</f>
        <v>#N/A</v>
      </c>
      <c r="AS17" s="44" t="str">
        <f t="shared" si="1"/>
        <v/>
      </c>
      <c r="AT17" s="45" t="e">
        <f>VLOOKUP(M17,'.'!$J$3:$K$8,2,0)</f>
        <v>#N/A</v>
      </c>
      <c r="AU17" s="44" t="s">
        <v>35</v>
      </c>
      <c r="AW17" s="66">
        <f t="shared" si="2"/>
        <v>0</v>
      </c>
      <c r="AX17" s="66">
        <f t="shared" si="3"/>
        <v>0</v>
      </c>
      <c r="AY17" s="66">
        <f t="shared" si="4"/>
        <v>0</v>
      </c>
      <c r="AZ17" s="74">
        <f t="shared" ref="AZ17:AZ27" si="21">ROUNDDOWN(($AY17-2*3.5)/$BB$14+1,0)</f>
        <v>0</v>
      </c>
      <c r="BA17" s="68" t="str">
        <f t="shared" si="5"/>
        <v/>
      </c>
      <c r="BB17" s="69" t="str">
        <f t="shared" si="6"/>
        <v/>
      </c>
      <c r="BC17" s="74">
        <f t="shared" ref="BC17:BC27" si="22">ROUNDDOWN(($AY17-2*3.5)/BE$14+1,0)</f>
        <v>0</v>
      </c>
      <c r="BD17" s="68" t="str">
        <f t="shared" si="7"/>
        <v/>
      </c>
      <c r="BE17" s="69" t="str">
        <f t="shared" si="8"/>
        <v/>
      </c>
      <c r="BF17" s="74">
        <f t="shared" ref="BF17:BF27" si="23">ROUNDDOWN(($AY17-2*3.5)/BH$14+1,0)</f>
        <v>0</v>
      </c>
      <c r="BG17" s="68" t="str">
        <f t="shared" si="9"/>
        <v/>
      </c>
      <c r="BH17" s="69" t="str">
        <f t="shared" si="10"/>
        <v/>
      </c>
      <c r="BI17" s="76" t="str">
        <f t="shared" si="11"/>
        <v/>
      </c>
      <c r="BJ17" s="76" t="str">
        <f t="shared" si="12"/>
        <v/>
      </c>
      <c r="BK17" s="76" t="str">
        <f t="shared" si="13"/>
        <v/>
      </c>
      <c r="BL17" s="78">
        <f t="shared" si="14"/>
        <v>0</v>
      </c>
      <c r="BM17" s="75" t="e">
        <f t="shared" si="15"/>
        <v>#DIV/0!</v>
      </c>
      <c r="BN17" s="77" t="e">
        <f t="shared" si="16"/>
        <v>#DIV/0!</v>
      </c>
      <c r="BO17" s="76" t="e">
        <f t="shared" si="17"/>
        <v>#DIV/0!</v>
      </c>
      <c r="BP17" s="76">
        <f t="shared" ref="BP17:BP27" si="24">MAX(H17-3,ROUND((MIN(((H17*10)*((AX17*10)-6*F17)/2)/(F17+1)+3*F17-40,2*(H17*10)))/10,0))</f>
        <v>-3</v>
      </c>
      <c r="BQ17" s="78">
        <f t="shared" si="18"/>
        <v>-3</v>
      </c>
      <c r="BR17" s="79" t="str">
        <f t="shared" si="19"/>
        <v/>
      </c>
    </row>
    <row r="18" spans="1:70" s="23" customFormat="1" ht="20.100000000000001" customHeight="1" x14ac:dyDescent="0.25">
      <c r="A18" s="177"/>
      <c r="B18" s="122"/>
      <c r="C18" s="195"/>
      <c r="D18" s="176"/>
      <c r="F18" s="177"/>
      <c r="G18" s="122"/>
      <c r="H18" s="192"/>
      <c r="I18" s="187"/>
      <c r="J18" s="25"/>
      <c r="K18" s="177"/>
      <c r="L18" s="122"/>
      <c r="M18" s="220"/>
      <c r="N18" s="183"/>
      <c r="O18" s="25"/>
      <c r="P18" s="182"/>
      <c r="Q18" s="183"/>
      <c r="R18" s="121"/>
      <c r="S18" s="122"/>
      <c r="T18" s="121"/>
      <c r="U18" s="122"/>
      <c r="V18" s="141" t="str">
        <f t="shared" si="0"/>
        <v/>
      </c>
      <c r="W18" s="142"/>
      <c r="X18" s="121"/>
      <c r="Y18" s="122"/>
      <c r="AA18" s="123"/>
      <c r="AB18" s="124"/>
      <c r="AC18" s="228"/>
      <c r="AD18" s="124"/>
      <c r="AE18" s="151" t="str">
        <f t="shared" si="20"/>
        <v/>
      </c>
      <c r="AF18" s="152"/>
      <c r="AH18" s="265"/>
      <c r="AI18" s="266"/>
      <c r="AJ18" s="267"/>
      <c r="AK18" s="268"/>
      <c r="AL18" s="268"/>
      <c r="AM18" s="268"/>
      <c r="AN18" s="268"/>
      <c r="AO18" s="269"/>
      <c r="AR18" s="44" t="e">
        <f>INDEX('.'!$O$4:$R$15,MATCH(C18,'.'!$N$4:$N$15,0),MATCH(F18,'.'!$O$3:$R$3,0))</f>
        <v>#N/A</v>
      </c>
      <c r="AS18" s="44" t="str">
        <f t="shared" si="1"/>
        <v/>
      </c>
      <c r="AT18" s="44" t="e">
        <f>VLOOKUP(M18,'.'!$J$3:$K$8,2,0)</f>
        <v>#N/A</v>
      </c>
      <c r="AU18" s="44" t="s">
        <v>35</v>
      </c>
      <c r="AW18" s="66">
        <f t="shared" si="2"/>
        <v>0</v>
      </c>
      <c r="AX18" s="66">
        <f t="shared" si="3"/>
        <v>0</v>
      </c>
      <c r="AY18" s="66">
        <f t="shared" si="4"/>
        <v>0</v>
      </c>
      <c r="AZ18" s="74">
        <f t="shared" si="21"/>
        <v>0</v>
      </c>
      <c r="BA18" s="68" t="str">
        <f t="shared" si="5"/>
        <v/>
      </c>
      <c r="BB18" s="69" t="str">
        <f t="shared" si="6"/>
        <v/>
      </c>
      <c r="BC18" s="74">
        <f t="shared" si="22"/>
        <v>0</v>
      </c>
      <c r="BD18" s="68" t="str">
        <f t="shared" si="7"/>
        <v/>
      </c>
      <c r="BE18" s="69" t="str">
        <f t="shared" si="8"/>
        <v/>
      </c>
      <c r="BF18" s="74">
        <f t="shared" si="23"/>
        <v>0</v>
      </c>
      <c r="BG18" s="68" t="str">
        <f t="shared" si="9"/>
        <v/>
      </c>
      <c r="BH18" s="69" t="str">
        <f t="shared" si="10"/>
        <v/>
      </c>
      <c r="BI18" s="76" t="str">
        <f t="shared" si="11"/>
        <v/>
      </c>
      <c r="BJ18" s="76" t="str">
        <f t="shared" si="12"/>
        <v/>
      </c>
      <c r="BK18" s="76" t="str">
        <f t="shared" si="13"/>
        <v/>
      </c>
      <c r="BL18" s="78">
        <f t="shared" si="14"/>
        <v>0</v>
      </c>
      <c r="BM18" s="75" t="e">
        <f t="shared" si="15"/>
        <v>#DIV/0!</v>
      </c>
      <c r="BN18" s="77" t="e">
        <f t="shared" si="16"/>
        <v>#DIV/0!</v>
      </c>
      <c r="BO18" s="76" t="e">
        <f t="shared" si="17"/>
        <v>#DIV/0!</v>
      </c>
      <c r="BP18" s="76">
        <f t="shared" si="24"/>
        <v>-3</v>
      </c>
      <c r="BQ18" s="78">
        <f t="shared" si="18"/>
        <v>-3</v>
      </c>
      <c r="BR18" s="79" t="str">
        <f t="shared" si="19"/>
        <v/>
      </c>
    </row>
    <row r="19" spans="1:70" s="23" customFormat="1" ht="20.100000000000001" customHeight="1" x14ac:dyDescent="0.25">
      <c r="A19" s="177"/>
      <c r="B19" s="122"/>
      <c r="C19" s="195"/>
      <c r="D19" s="176"/>
      <c r="F19" s="177"/>
      <c r="G19" s="122"/>
      <c r="H19" s="192"/>
      <c r="I19" s="187"/>
      <c r="J19" s="25"/>
      <c r="K19" s="177"/>
      <c r="L19" s="122"/>
      <c r="M19" s="220"/>
      <c r="N19" s="183"/>
      <c r="O19" s="25"/>
      <c r="P19" s="182"/>
      <c r="Q19" s="183"/>
      <c r="R19" s="121"/>
      <c r="S19" s="122"/>
      <c r="T19" s="121"/>
      <c r="U19" s="122"/>
      <c r="V19" s="141" t="str">
        <f t="shared" si="0"/>
        <v/>
      </c>
      <c r="W19" s="142"/>
      <c r="X19" s="121"/>
      <c r="Y19" s="122"/>
      <c r="AA19" s="123"/>
      <c r="AB19" s="124"/>
      <c r="AC19" s="228"/>
      <c r="AD19" s="124"/>
      <c r="AE19" s="151" t="str">
        <f t="shared" si="20"/>
        <v/>
      </c>
      <c r="AF19" s="152"/>
      <c r="AH19" s="265"/>
      <c r="AI19" s="266"/>
      <c r="AJ19" s="267"/>
      <c r="AK19" s="268"/>
      <c r="AL19" s="268"/>
      <c r="AM19" s="268"/>
      <c r="AN19" s="268"/>
      <c r="AO19" s="269"/>
      <c r="AR19" s="44" t="e">
        <f>INDEX('.'!$O$4:$R$15,MATCH(C19,'.'!$N$4:$N$15,0),MATCH(F19,'.'!$O$3:$R$3,0))</f>
        <v>#N/A</v>
      </c>
      <c r="AS19" s="44" t="str">
        <f t="shared" si="1"/>
        <v/>
      </c>
      <c r="AT19" s="44" t="e">
        <f>VLOOKUP(M19,'.'!$J$3:$K$8,2,0)</f>
        <v>#N/A</v>
      </c>
      <c r="AU19" s="44" t="s">
        <v>35</v>
      </c>
      <c r="AW19" s="66">
        <f t="shared" si="2"/>
        <v>0</v>
      </c>
      <c r="AX19" s="66">
        <f t="shared" si="3"/>
        <v>0</v>
      </c>
      <c r="AY19" s="66">
        <f t="shared" si="4"/>
        <v>0</v>
      </c>
      <c r="AZ19" s="74">
        <f t="shared" si="21"/>
        <v>0</v>
      </c>
      <c r="BA19" s="68" t="str">
        <f t="shared" si="5"/>
        <v/>
      </c>
      <c r="BB19" s="69" t="str">
        <f t="shared" si="6"/>
        <v/>
      </c>
      <c r="BC19" s="74">
        <f t="shared" si="22"/>
        <v>0</v>
      </c>
      <c r="BD19" s="68" t="str">
        <f t="shared" si="7"/>
        <v/>
      </c>
      <c r="BE19" s="69" t="str">
        <f t="shared" si="8"/>
        <v/>
      </c>
      <c r="BF19" s="74">
        <f t="shared" si="23"/>
        <v>0</v>
      </c>
      <c r="BG19" s="68" t="str">
        <f t="shared" si="9"/>
        <v/>
      </c>
      <c r="BH19" s="69" t="str">
        <f t="shared" si="10"/>
        <v/>
      </c>
      <c r="BI19" s="76" t="str">
        <f t="shared" si="11"/>
        <v/>
      </c>
      <c r="BJ19" s="76" t="str">
        <f t="shared" si="12"/>
        <v/>
      </c>
      <c r="BK19" s="76" t="str">
        <f t="shared" si="13"/>
        <v/>
      </c>
      <c r="BL19" s="78">
        <f t="shared" si="14"/>
        <v>0</v>
      </c>
      <c r="BM19" s="75" t="e">
        <f t="shared" si="15"/>
        <v>#DIV/0!</v>
      </c>
      <c r="BN19" s="77" t="e">
        <f t="shared" si="16"/>
        <v>#DIV/0!</v>
      </c>
      <c r="BO19" s="76" t="e">
        <f t="shared" si="17"/>
        <v>#DIV/0!</v>
      </c>
      <c r="BP19" s="76">
        <f t="shared" si="24"/>
        <v>-3</v>
      </c>
      <c r="BQ19" s="78">
        <f t="shared" si="18"/>
        <v>-3</v>
      </c>
      <c r="BR19" s="79" t="str">
        <f t="shared" si="19"/>
        <v/>
      </c>
    </row>
    <row r="20" spans="1:70" s="23" customFormat="1" ht="20.100000000000001" customHeight="1" x14ac:dyDescent="0.25">
      <c r="A20" s="177"/>
      <c r="B20" s="122"/>
      <c r="C20" s="195"/>
      <c r="D20" s="176"/>
      <c r="F20" s="177"/>
      <c r="G20" s="122"/>
      <c r="H20" s="192"/>
      <c r="I20" s="187"/>
      <c r="J20" s="25"/>
      <c r="K20" s="177"/>
      <c r="L20" s="122"/>
      <c r="M20" s="220"/>
      <c r="N20" s="183"/>
      <c r="O20" s="25"/>
      <c r="P20" s="182"/>
      <c r="Q20" s="183"/>
      <c r="R20" s="121"/>
      <c r="S20" s="122"/>
      <c r="T20" s="121"/>
      <c r="U20" s="122"/>
      <c r="V20" s="141" t="str">
        <f t="shared" si="0"/>
        <v/>
      </c>
      <c r="W20" s="142"/>
      <c r="X20" s="121"/>
      <c r="Y20" s="122"/>
      <c r="AA20" s="123"/>
      <c r="AB20" s="124"/>
      <c r="AC20" s="228"/>
      <c r="AD20" s="124"/>
      <c r="AE20" s="151" t="str">
        <f t="shared" si="20"/>
        <v/>
      </c>
      <c r="AF20" s="152"/>
      <c r="AH20" s="265"/>
      <c r="AI20" s="266"/>
      <c r="AJ20" s="267"/>
      <c r="AK20" s="268"/>
      <c r="AL20" s="268"/>
      <c r="AM20" s="268"/>
      <c r="AN20" s="268"/>
      <c r="AO20" s="269"/>
      <c r="AR20" s="44" t="e">
        <f>INDEX('.'!$O$4:$R$15,MATCH(C20,'.'!$N$4:$N$15,0),MATCH(F20,'.'!$O$3:$R$3,0))</f>
        <v>#N/A</v>
      </c>
      <c r="AS20" s="44" t="str">
        <f t="shared" si="1"/>
        <v/>
      </c>
      <c r="AT20" s="44" t="e">
        <f>VLOOKUP(M20,'.'!$J$3:$K$8,2,0)</f>
        <v>#N/A</v>
      </c>
      <c r="AU20" s="44" t="s">
        <v>35</v>
      </c>
      <c r="AW20" s="66">
        <f t="shared" si="2"/>
        <v>0</v>
      </c>
      <c r="AX20" s="66">
        <f t="shared" si="3"/>
        <v>0</v>
      </c>
      <c r="AY20" s="66">
        <f t="shared" si="4"/>
        <v>0</v>
      </c>
      <c r="AZ20" s="74">
        <f t="shared" si="21"/>
        <v>0</v>
      </c>
      <c r="BA20" s="68" t="str">
        <f t="shared" si="5"/>
        <v/>
      </c>
      <c r="BB20" s="69" t="str">
        <f t="shared" si="6"/>
        <v/>
      </c>
      <c r="BC20" s="74">
        <f t="shared" si="22"/>
        <v>0</v>
      </c>
      <c r="BD20" s="68" t="str">
        <f t="shared" si="7"/>
        <v/>
      </c>
      <c r="BE20" s="69" t="str">
        <f t="shared" si="8"/>
        <v/>
      </c>
      <c r="BF20" s="74">
        <f t="shared" si="23"/>
        <v>0</v>
      </c>
      <c r="BG20" s="68" t="str">
        <f t="shared" si="9"/>
        <v/>
      </c>
      <c r="BH20" s="69" t="str">
        <f t="shared" si="10"/>
        <v/>
      </c>
      <c r="BI20" s="76" t="str">
        <f t="shared" si="11"/>
        <v/>
      </c>
      <c r="BJ20" s="76" t="str">
        <f t="shared" si="12"/>
        <v/>
      </c>
      <c r="BK20" s="76" t="str">
        <f t="shared" si="13"/>
        <v/>
      </c>
      <c r="BL20" s="78">
        <f t="shared" si="14"/>
        <v>0</v>
      </c>
      <c r="BM20" s="75" t="e">
        <f t="shared" si="15"/>
        <v>#DIV/0!</v>
      </c>
      <c r="BN20" s="77" t="e">
        <f t="shared" si="16"/>
        <v>#DIV/0!</v>
      </c>
      <c r="BO20" s="76" t="e">
        <f t="shared" si="17"/>
        <v>#DIV/0!</v>
      </c>
      <c r="BP20" s="76">
        <f t="shared" si="24"/>
        <v>-3</v>
      </c>
      <c r="BQ20" s="78">
        <f t="shared" si="18"/>
        <v>-3</v>
      </c>
      <c r="BR20" s="79" t="str">
        <f t="shared" si="19"/>
        <v/>
      </c>
    </row>
    <row r="21" spans="1:70" s="23" customFormat="1" ht="20.100000000000001" customHeight="1" x14ac:dyDescent="0.25">
      <c r="A21" s="177"/>
      <c r="B21" s="122"/>
      <c r="C21" s="195"/>
      <c r="D21" s="176"/>
      <c r="F21" s="177"/>
      <c r="G21" s="122"/>
      <c r="H21" s="192"/>
      <c r="I21" s="187"/>
      <c r="J21" s="25"/>
      <c r="K21" s="177"/>
      <c r="L21" s="122"/>
      <c r="M21" s="220"/>
      <c r="N21" s="183"/>
      <c r="O21" s="25"/>
      <c r="P21" s="182"/>
      <c r="Q21" s="183"/>
      <c r="R21" s="121"/>
      <c r="S21" s="122"/>
      <c r="T21" s="121"/>
      <c r="U21" s="122"/>
      <c r="V21" s="141" t="str">
        <f t="shared" si="0"/>
        <v/>
      </c>
      <c r="W21" s="142"/>
      <c r="X21" s="121"/>
      <c r="Y21" s="122"/>
      <c r="AA21" s="123"/>
      <c r="AB21" s="124"/>
      <c r="AC21" s="228"/>
      <c r="AD21" s="124"/>
      <c r="AE21" s="151" t="str">
        <f t="shared" si="20"/>
        <v/>
      </c>
      <c r="AF21" s="152"/>
      <c r="AH21" s="265"/>
      <c r="AI21" s="266"/>
      <c r="AJ21" s="267"/>
      <c r="AK21" s="268"/>
      <c r="AL21" s="268"/>
      <c r="AM21" s="268"/>
      <c r="AN21" s="268"/>
      <c r="AO21" s="269"/>
      <c r="AR21" s="44" t="e">
        <f>INDEX('.'!$O$4:$R$15,MATCH(C21,'.'!$N$4:$N$15,0),MATCH(F21,'.'!$O$3:$R$3,0))</f>
        <v>#N/A</v>
      </c>
      <c r="AS21" s="44" t="str">
        <f t="shared" si="1"/>
        <v/>
      </c>
      <c r="AT21" s="44" t="e">
        <f>VLOOKUP(M21,'.'!$J$3:$K$8,2,0)</f>
        <v>#N/A</v>
      </c>
      <c r="AU21" s="44" t="s">
        <v>35</v>
      </c>
      <c r="AW21" s="66">
        <f t="shared" si="2"/>
        <v>0</v>
      </c>
      <c r="AX21" s="66">
        <f t="shared" si="3"/>
        <v>0</v>
      </c>
      <c r="AY21" s="66">
        <f t="shared" si="4"/>
        <v>0</v>
      </c>
      <c r="AZ21" s="74">
        <f t="shared" si="21"/>
        <v>0</v>
      </c>
      <c r="BA21" s="68" t="str">
        <f t="shared" si="5"/>
        <v/>
      </c>
      <c r="BB21" s="69" t="str">
        <f t="shared" si="6"/>
        <v/>
      </c>
      <c r="BC21" s="74">
        <f t="shared" si="22"/>
        <v>0</v>
      </c>
      <c r="BD21" s="68" t="str">
        <f t="shared" si="7"/>
        <v/>
      </c>
      <c r="BE21" s="69" t="str">
        <f t="shared" si="8"/>
        <v/>
      </c>
      <c r="BF21" s="74">
        <f t="shared" si="23"/>
        <v>0</v>
      </c>
      <c r="BG21" s="68" t="str">
        <f t="shared" si="9"/>
        <v/>
      </c>
      <c r="BH21" s="69" t="str">
        <f t="shared" si="10"/>
        <v/>
      </c>
      <c r="BI21" s="76" t="str">
        <f t="shared" si="11"/>
        <v/>
      </c>
      <c r="BJ21" s="76" t="str">
        <f t="shared" si="12"/>
        <v/>
      </c>
      <c r="BK21" s="76" t="str">
        <f t="shared" si="13"/>
        <v/>
      </c>
      <c r="BL21" s="78">
        <f t="shared" si="14"/>
        <v>0</v>
      </c>
      <c r="BM21" s="75" t="e">
        <f t="shared" si="15"/>
        <v>#DIV/0!</v>
      </c>
      <c r="BN21" s="77" t="e">
        <f t="shared" si="16"/>
        <v>#DIV/0!</v>
      </c>
      <c r="BO21" s="76" t="e">
        <f t="shared" si="17"/>
        <v>#DIV/0!</v>
      </c>
      <c r="BP21" s="76">
        <f t="shared" si="24"/>
        <v>-3</v>
      </c>
      <c r="BQ21" s="78">
        <f t="shared" si="18"/>
        <v>-3</v>
      </c>
      <c r="BR21" s="79" t="str">
        <f t="shared" si="19"/>
        <v/>
      </c>
    </row>
    <row r="22" spans="1:70" s="23" customFormat="1" ht="20.100000000000001" customHeight="1" x14ac:dyDescent="0.25">
      <c r="A22" s="177"/>
      <c r="B22" s="122"/>
      <c r="C22" s="195"/>
      <c r="D22" s="176"/>
      <c r="F22" s="177"/>
      <c r="G22" s="122"/>
      <c r="H22" s="192"/>
      <c r="I22" s="187"/>
      <c r="J22" s="25"/>
      <c r="K22" s="177"/>
      <c r="L22" s="122"/>
      <c r="M22" s="220"/>
      <c r="N22" s="183"/>
      <c r="O22" s="25"/>
      <c r="P22" s="182"/>
      <c r="Q22" s="183"/>
      <c r="R22" s="121"/>
      <c r="S22" s="122"/>
      <c r="T22" s="121"/>
      <c r="U22" s="122"/>
      <c r="V22" s="141" t="str">
        <f t="shared" si="0"/>
        <v/>
      </c>
      <c r="W22" s="142"/>
      <c r="X22" s="121"/>
      <c r="Y22" s="122"/>
      <c r="AA22" s="123"/>
      <c r="AB22" s="124"/>
      <c r="AC22" s="228"/>
      <c r="AD22" s="124"/>
      <c r="AE22" s="151" t="str">
        <f t="shared" si="20"/>
        <v/>
      </c>
      <c r="AF22" s="152"/>
      <c r="AH22" s="265"/>
      <c r="AI22" s="266"/>
      <c r="AJ22" s="267"/>
      <c r="AK22" s="268"/>
      <c r="AL22" s="268"/>
      <c r="AM22" s="268"/>
      <c r="AN22" s="268"/>
      <c r="AO22" s="269"/>
      <c r="AR22" s="44" t="e">
        <f>INDEX('.'!$O$4:$R$15,MATCH(C22,'.'!$N$4:$N$15,0),MATCH(F22,'.'!$O$3:$R$3,0))</f>
        <v>#N/A</v>
      </c>
      <c r="AS22" s="44" t="str">
        <f t="shared" si="1"/>
        <v/>
      </c>
      <c r="AT22" s="44" t="e">
        <f>VLOOKUP(M22,'.'!$J$3:$K$8,2,0)</f>
        <v>#N/A</v>
      </c>
      <c r="AU22" s="44" t="s">
        <v>35</v>
      </c>
      <c r="AW22" s="66">
        <f t="shared" si="2"/>
        <v>0</v>
      </c>
      <c r="AX22" s="66">
        <f t="shared" si="3"/>
        <v>0</v>
      </c>
      <c r="AY22" s="66">
        <f t="shared" si="4"/>
        <v>0</v>
      </c>
      <c r="AZ22" s="74">
        <f t="shared" si="21"/>
        <v>0</v>
      </c>
      <c r="BA22" s="68" t="str">
        <f t="shared" si="5"/>
        <v/>
      </c>
      <c r="BB22" s="69" t="str">
        <f t="shared" si="6"/>
        <v/>
      </c>
      <c r="BC22" s="74">
        <f t="shared" si="22"/>
        <v>0</v>
      </c>
      <c r="BD22" s="68" t="str">
        <f t="shared" si="7"/>
        <v/>
      </c>
      <c r="BE22" s="69" t="str">
        <f t="shared" si="8"/>
        <v/>
      </c>
      <c r="BF22" s="74">
        <f t="shared" si="23"/>
        <v>0</v>
      </c>
      <c r="BG22" s="68" t="str">
        <f t="shared" si="9"/>
        <v/>
      </c>
      <c r="BH22" s="69" t="str">
        <f t="shared" si="10"/>
        <v/>
      </c>
      <c r="BI22" s="76" t="str">
        <f t="shared" si="11"/>
        <v/>
      </c>
      <c r="BJ22" s="76" t="str">
        <f t="shared" si="12"/>
        <v/>
      </c>
      <c r="BK22" s="76" t="str">
        <f t="shared" si="13"/>
        <v/>
      </c>
      <c r="BL22" s="78">
        <f t="shared" si="14"/>
        <v>0</v>
      </c>
      <c r="BM22" s="75" t="e">
        <f t="shared" si="15"/>
        <v>#DIV/0!</v>
      </c>
      <c r="BN22" s="77" t="e">
        <f t="shared" si="16"/>
        <v>#DIV/0!</v>
      </c>
      <c r="BO22" s="76" t="e">
        <f t="shared" si="17"/>
        <v>#DIV/0!</v>
      </c>
      <c r="BP22" s="76">
        <f t="shared" si="24"/>
        <v>-3</v>
      </c>
      <c r="BQ22" s="78">
        <f t="shared" si="18"/>
        <v>-3</v>
      </c>
      <c r="BR22" s="79" t="str">
        <f t="shared" si="19"/>
        <v/>
      </c>
    </row>
    <row r="23" spans="1:70" s="23" customFormat="1" ht="20.100000000000001" customHeight="1" x14ac:dyDescent="0.25">
      <c r="A23" s="177"/>
      <c r="B23" s="122"/>
      <c r="C23" s="195"/>
      <c r="D23" s="176"/>
      <c r="F23" s="177"/>
      <c r="G23" s="122"/>
      <c r="H23" s="192"/>
      <c r="I23" s="187"/>
      <c r="J23" s="25"/>
      <c r="K23" s="177"/>
      <c r="L23" s="122"/>
      <c r="M23" s="220"/>
      <c r="N23" s="183"/>
      <c r="O23" s="25"/>
      <c r="P23" s="182"/>
      <c r="Q23" s="183"/>
      <c r="R23" s="121"/>
      <c r="S23" s="122"/>
      <c r="T23" s="121"/>
      <c r="U23" s="122"/>
      <c r="V23" s="141" t="str">
        <f t="shared" si="0"/>
        <v/>
      </c>
      <c r="W23" s="142"/>
      <c r="X23" s="121"/>
      <c r="Y23" s="122"/>
      <c r="AA23" s="123"/>
      <c r="AB23" s="124"/>
      <c r="AC23" s="228"/>
      <c r="AD23" s="124"/>
      <c r="AE23" s="151" t="str">
        <f t="shared" si="20"/>
        <v/>
      </c>
      <c r="AF23" s="152"/>
      <c r="AH23" s="265"/>
      <c r="AI23" s="266"/>
      <c r="AJ23" s="267"/>
      <c r="AK23" s="268"/>
      <c r="AL23" s="268"/>
      <c r="AM23" s="268"/>
      <c r="AN23" s="268"/>
      <c r="AO23" s="269"/>
      <c r="AR23" s="44" t="e">
        <f>INDEX('.'!$O$4:$R$15,MATCH(C23,'.'!$N$4:$N$15,0),MATCH(F23,'.'!$O$3:$R$3,0))</f>
        <v>#N/A</v>
      </c>
      <c r="AS23" s="44" t="str">
        <f t="shared" si="1"/>
        <v/>
      </c>
      <c r="AT23" s="44" t="e">
        <f>VLOOKUP(M23,'.'!$J$3:$K$8,2,0)</f>
        <v>#N/A</v>
      </c>
      <c r="AU23" s="44" t="s">
        <v>35</v>
      </c>
      <c r="AW23" s="66">
        <f t="shared" si="2"/>
        <v>0</v>
      </c>
      <c r="AX23" s="66">
        <f t="shared" si="3"/>
        <v>0</v>
      </c>
      <c r="AY23" s="66">
        <f t="shared" si="4"/>
        <v>0</v>
      </c>
      <c r="AZ23" s="74">
        <f t="shared" si="21"/>
        <v>0</v>
      </c>
      <c r="BA23" s="68" t="str">
        <f t="shared" si="5"/>
        <v/>
      </c>
      <c r="BB23" s="69" t="str">
        <f t="shared" si="6"/>
        <v/>
      </c>
      <c r="BC23" s="74">
        <f t="shared" si="22"/>
        <v>0</v>
      </c>
      <c r="BD23" s="68" t="str">
        <f t="shared" si="7"/>
        <v/>
      </c>
      <c r="BE23" s="69" t="str">
        <f t="shared" si="8"/>
        <v/>
      </c>
      <c r="BF23" s="74">
        <f t="shared" si="23"/>
        <v>0</v>
      </c>
      <c r="BG23" s="68" t="str">
        <f t="shared" si="9"/>
        <v/>
      </c>
      <c r="BH23" s="69" t="str">
        <f t="shared" si="10"/>
        <v/>
      </c>
      <c r="BI23" s="76" t="str">
        <f t="shared" si="11"/>
        <v/>
      </c>
      <c r="BJ23" s="76" t="str">
        <f t="shared" si="12"/>
        <v/>
      </c>
      <c r="BK23" s="76" t="str">
        <f t="shared" si="13"/>
        <v/>
      </c>
      <c r="BL23" s="78">
        <f t="shared" si="14"/>
        <v>0</v>
      </c>
      <c r="BM23" s="75" t="e">
        <f t="shared" si="15"/>
        <v>#DIV/0!</v>
      </c>
      <c r="BN23" s="77" t="e">
        <f t="shared" si="16"/>
        <v>#DIV/0!</v>
      </c>
      <c r="BO23" s="76" t="e">
        <f t="shared" si="17"/>
        <v>#DIV/0!</v>
      </c>
      <c r="BP23" s="76">
        <f t="shared" si="24"/>
        <v>-3</v>
      </c>
      <c r="BQ23" s="78">
        <f t="shared" si="18"/>
        <v>-3</v>
      </c>
      <c r="BR23" s="79" t="str">
        <f t="shared" si="19"/>
        <v/>
      </c>
    </row>
    <row r="24" spans="1:70" s="23" customFormat="1" ht="20.100000000000001" customHeight="1" x14ac:dyDescent="0.25">
      <c r="A24" s="121"/>
      <c r="B24" s="122"/>
      <c r="C24" s="175"/>
      <c r="D24" s="176"/>
      <c r="F24" s="121"/>
      <c r="G24" s="122"/>
      <c r="H24" s="186"/>
      <c r="I24" s="187"/>
      <c r="J24" s="25"/>
      <c r="K24" s="121"/>
      <c r="L24" s="122"/>
      <c r="M24" s="182"/>
      <c r="N24" s="183"/>
      <c r="O24" s="25"/>
      <c r="P24" s="182"/>
      <c r="Q24" s="183"/>
      <c r="R24" s="121"/>
      <c r="S24" s="122"/>
      <c r="T24" s="121"/>
      <c r="U24" s="122"/>
      <c r="V24" s="141" t="str">
        <f t="shared" si="0"/>
        <v/>
      </c>
      <c r="W24" s="142"/>
      <c r="X24" s="121"/>
      <c r="Y24" s="122"/>
      <c r="AA24" s="123"/>
      <c r="AB24" s="124"/>
      <c r="AC24" s="123"/>
      <c r="AD24" s="124"/>
      <c r="AE24" s="151" t="str">
        <f t="shared" si="20"/>
        <v/>
      </c>
      <c r="AF24" s="152"/>
      <c r="AH24" s="265"/>
      <c r="AI24" s="266"/>
      <c r="AJ24" s="267"/>
      <c r="AK24" s="268"/>
      <c r="AL24" s="268"/>
      <c r="AM24" s="268"/>
      <c r="AN24" s="268"/>
      <c r="AO24" s="269"/>
      <c r="AR24" s="44" t="e">
        <f>INDEX('.'!$O$4:$R$15,MATCH(C24,'.'!$N$4:$N$15,0),MATCH(F24,'.'!$O$3:$R$3,0))</f>
        <v>#N/A</v>
      </c>
      <c r="AS24" s="44" t="str">
        <f t="shared" si="1"/>
        <v/>
      </c>
      <c r="AT24" s="44" t="e">
        <f>VLOOKUP(M24,'.'!$J$3:$K$8,2,0)</f>
        <v>#N/A</v>
      </c>
      <c r="AU24" s="44" t="s">
        <v>35</v>
      </c>
      <c r="AW24" s="66">
        <f t="shared" si="2"/>
        <v>0</v>
      </c>
      <c r="AX24" s="66">
        <f t="shared" si="3"/>
        <v>0</v>
      </c>
      <c r="AY24" s="66">
        <f t="shared" si="4"/>
        <v>0</v>
      </c>
      <c r="AZ24" s="74">
        <f t="shared" si="21"/>
        <v>0</v>
      </c>
      <c r="BA24" s="68" t="str">
        <f t="shared" si="5"/>
        <v/>
      </c>
      <c r="BB24" s="69" t="str">
        <f t="shared" si="6"/>
        <v/>
      </c>
      <c r="BC24" s="74">
        <f t="shared" si="22"/>
        <v>0</v>
      </c>
      <c r="BD24" s="68" t="str">
        <f t="shared" si="7"/>
        <v/>
      </c>
      <c r="BE24" s="69" t="str">
        <f t="shared" si="8"/>
        <v/>
      </c>
      <c r="BF24" s="74">
        <f t="shared" si="23"/>
        <v>0</v>
      </c>
      <c r="BG24" s="68" t="str">
        <f t="shared" si="9"/>
        <v/>
      </c>
      <c r="BH24" s="69" t="str">
        <f t="shared" si="10"/>
        <v/>
      </c>
      <c r="BI24" s="76" t="str">
        <f t="shared" si="11"/>
        <v/>
      </c>
      <c r="BJ24" s="76" t="str">
        <f t="shared" si="12"/>
        <v/>
      </c>
      <c r="BK24" s="76" t="str">
        <f t="shared" si="13"/>
        <v/>
      </c>
      <c r="BL24" s="78">
        <f t="shared" si="14"/>
        <v>0</v>
      </c>
      <c r="BM24" s="75" t="e">
        <f t="shared" si="15"/>
        <v>#DIV/0!</v>
      </c>
      <c r="BN24" s="77" t="e">
        <f t="shared" si="16"/>
        <v>#DIV/0!</v>
      </c>
      <c r="BO24" s="76" t="e">
        <f t="shared" si="17"/>
        <v>#DIV/0!</v>
      </c>
      <c r="BP24" s="76">
        <f t="shared" si="24"/>
        <v>-3</v>
      </c>
      <c r="BQ24" s="78">
        <f t="shared" si="18"/>
        <v>-3</v>
      </c>
      <c r="BR24" s="79" t="str">
        <f t="shared" si="19"/>
        <v/>
      </c>
    </row>
    <row r="25" spans="1:70" s="23" customFormat="1" ht="20.100000000000001" customHeight="1" x14ac:dyDescent="0.25">
      <c r="A25" s="173"/>
      <c r="B25" s="174"/>
      <c r="C25" s="254"/>
      <c r="D25" s="255"/>
      <c r="F25" s="173"/>
      <c r="G25" s="174"/>
      <c r="H25" s="180"/>
      <c r="I25" s="181"/>
      <c r="J25" s="25"/>
      <c r="K25" s="173"/>
      <c r="L25" s="174"/>
      <c r="M25" s="188"/>
      <c r="N25" s="189"/>
      <c r="O25" s="25"/>
      <c r="P25" s="182"/>
      <c r="Q25" s="183"/>
      <c r="R25" s="121"/>
      <c r="S25" s="122"/>
      <c r="T25" s="121"/>
      <c r="U25" s="122"/>
      <c r="V25" s="141" t="str">
        <f t="shared" si="0"/>
        <v/>
      </c>
      <c r="W25" s="142"/>
      <c r="X25" s="121"/>
      <c r="Y25" s="122"/>
      <c r="AA25" s="123"/>
      <c r="AB25" s="124"/>
      <c r="AC25" s="252"/>
      <c r="AD25" s="253"/>
      <c r="AE25" s="151" t="str">
        <f t="shared" si="20"/>
        <v/>
      </c>
      <c r="AF25" s="152"/>
      <c r="AH25" s="265"/>
      <c r="AI25" s="266"/>
      <c r="AJ25" s="267"/>
      <c r="AK25" s="268"/>
      <c r="AL25" s="268"/>
      <c r="AM25" s="268"/>
      <c r="AN25" s="268"/>
      <c r="AO25" s="269"/>
      <c r="AR25" s="45" t="e">
        <f>INDEX('.'!$O$4:$R$15,MATCH(C25,'.'!$N$4:$N$15,0),MATCH(F25,'.'!$O$3:$R$3,0))</f>
        <v>#N/A</v>
      </c>
      <c r="AS25" s="45" t="str">
        <f t="shared" si="1"/>
        <v/>
      </c>
      <c r="AT25" s="45" t="e">
        <f>VLOOKUP(M25,'.'!$J$3:$K$8,2,0)</f>
        <v>#N/A</v>
      </c>
      <c r="AU25" s="45" t="s">
        <v>35</v>
      </c>
      <c r="AW25" s="66">
        <f t="shared" si="2"/>
        <v>0</v>
      </c>
      <c r="AX25" s="66">
        <f t="shared" si="3"/>
        <v>0</v>
      </c>
      <c r="AY25" s="66">
        <f t="shared" si="4"/>
        <v>0</v>
      </c>
      <c r="AZ25" s="74">
        <f t="shared" si="21"/>
        <v>0</v>
      </c>
      <c r="BA25" s="68" t="str">
        <f t="shared" si="5"/>
        <v/>
      </c>
      <c r="BB25" s="69" t="str">
        <f t="shared" si="6"/>
        <v/>
      </c>
      <c r="BC25" s="74">
        <f t="shared" si="22"/>
        <v>0</v>
      </c>
      <c r="BD25" s="68" t="str">
        <f t="shared" si="7"/>
        <v/>
      </c>
      <c r="BE25" s="69" t="str">
        <f t="shared" si="8"/>
        <v/>
      </c>
      <c r="BF25" s="74">
        <f t="shared" si="23"/>
        <v>0</v>
      </c>
      <c r="BG25" s="68" t="str">
        <f t="shared" si="9"/>
        <v/>
      </c>
      <c r="BH25" s="69" t="str">
        <f t="shared" si="10"/>
        <v/>
      </c>
      <c r="BI25" s="76" t="str">
        <f t="shared" si="11"/>
        <v/>
      </c>
      <c r="BJ25" s="76" t="str">
        <f t="shared" si="12"/>
        <v/>
      </c>
      <c r="BK25" s="76" t="str">
        <f t="shared" si="13"/>
        <v/>
      </c>
      <c r="BL25" s="78">
        <f t="shared" si="14"/>
        <v>0</v>
      </c>
      <c r="BM25" s="75" t="e">
        <f t="shared" si="15"/>
        <v>#DIV/0!</v>
      </c>
      <c r="BN25" s="77" t="e">
        <f t="shared" si="16"/>
        <v>#DIV/0!</v>
      </c>
      <c r="BO25" s="76" t="e">
        <f t="shared" si="17"/>
        <v>#DIV/0!</v>
      </c>
      <c r="BP25" s="76">
        <f t="shared" si="24"/>
        <v>-3</v>
      </c>
      <c r="BQ25" s="78">
        <f t="shared" si="18"/>
        <v>-3</v>
      </c>
      <c r="BR25" s="79" t="str">
        <f t="shared" si="19"/>
        <v/>
      </c>
    </row>
    <row r="26" spans="1:70" s="23" customFormat="1" ht="20.100000000000001" customHeight="1" x14ac:dyDescent="0.25">
      <c r="A26" s="121"/>
      <c r="B26" s="122"/>
      <c r="C26" s="175"/>
      <c r="D26" s="176"/>
      <c r="F26" s="121"/>
      <c r="G26" s="122"/>
      <c r="H26" s="186"/>
      <c r="I26" s="187"/>
      <c r="J26" s="25"/>
      <c r="K26" s="121"/>
      <c r="L26" s="122"/>
      <c r="M26" s="182"/>
      <c r="N26" s="183"/>
      <c r="O26" s="25"/>
      <c r="P26" s="182"/>
      <c r="Q26" s="183"/>
      <c r="R26" s="121"/>
      <c r="S26" s="122"/>
      <c r="T26" s="121"/>
      <c r="U26" s="122"/>
      <c r="V26" s="141" t="str">
        <f t="shared" si="0"/>
        <v/>
      </c>
      <c r="W26" s="142"/>
      <c r="X26" s="121"/>
      <c r="Y26" s="122"/>
      <c r="AA26" s="123"/>
      <c r="AB26" s="124"/>
      <c r="AC26" s="123"/>
      <c r="AD26" s="124"/>
      <c r="AE26" s="151" t="str">
        <f t="shared" si="20"/>
        <v/>
      </c>
      <c r="AF26" s="152"/>
      <c r="AH26" s="265"/>
      <c r="AI26" s="266"/>
      <c r="AJ26" s="267"/>
      <c r="AK26" s="268"/>
      <c r="AL26" s="268"/>
      <c r="AM26" s="268"/>
      <c r="AN26" s="268"/>
      <c r="AO26" s="269"/>
      <c r="AR26" s="44" t="e">
        <f>INDEX('.'!$O$4:$R$15,MATCH(C26,'.'!$N$4:$N$15,0),MATCH(F26,'.'!$O$3:$R$3,0))</f>
        <v>#N/A</v>
      </c>
      <c r="AS26" s="44" t="str">
        <f t="shared" si="1"/>
        <v/>
      </c>
      <c r="AT26" s="44" t="e">
        <f>VLOOKUP(M26,'.'!$J$3:$K$8,2,0)</f>
        <v>#N/A</v>
      </c>
      <c r="AU26" s="44" t="s">
        <v>35</v>
      </c>
      <c r="AW26" s="66">
        <f t="shared" si="2"/>
        <v>0</v>
      </c>
      <c r="AX26" s="66">
        <f t="shared" si="3"/>
        <v>0</v>
      </c>
      <c r="AY26" s="66">
        <f t="shared" si="4"/>
        <v>0</v>
      </c>
      <c r="AZ26" s="74">
        <f t="shared" si="21"/>
        <v>0</v>
      </c>
      <c r="BA26" s="68" t="str">
        <f t="shared" si="5"/>
        <v/>
      </c>
      <c r="BB26" s="69" t="str">
        <f t="shared" si="6"/>
        <v/>
      </c>
      <c r="BC26" s="74">
        <f t="shared" si="22"/>
        <v>0</v>
      </c>
      <c r="BD26" s="68" t="str">
        <f t="shared" si="7"/>
        <v/>
      </c>
      <c r="BE26" s="69" t="str">
        <f t="shared" si="8"/>
        <v/>
      </c>
      <c r="BF26" s="74">
        <f t="shared" si="23"/>
        <v>0</v>
      </c>
      <c r="BG26" s="68" t="str">
        <f t="shared" si="9"/>
        <v/>
      </c>
      <c r="BH26" s="69" t="str">
        <f t="shared" si="10"/>
        <v/>
      </c>
      <c r="BI26" s="76" t="str">
        <f t="shared" si="11"/>
        <v/>
      </c>
      <c r="BJ26" s="76" t="str">
        <f t="shared" si="12"/>
        <v/>
      </c>
      <c r="BK26" s="76" t="str">
        <f t="shared" si="13"/>
        <v/>
      </c>
      <c r="BL26" s="78">
        <f t="shared" si="14"/>
        <v>0</v>
      </c>
      <c r="BM26" s="75" t="e">
        <f t="shared" si="15"/>
        <v>#DIV/0!</v>
      </c>
      <c r="BN26" s="77" t="e">
        <f t="shared" si="16"/>
        <v>#DIV/0!</v>
      </c>
      <c r="BO26" s="76" t="e">
        <f t="shared" si="17"/>
        <v>#DIV/0!</v>
      </c>
      <c r="BP26" s="76">
        <f t="shared" si="24"/>
        <v>-3</v>
      </c>
      <c r="BQ26" s="78">
        <f t="shared" si="18"/>
        <v>-3</v>
      </c>
      <c r="BR26" s="79" t="str">
        <f t="shared" si="19"/>
        <v/>
      </c>
    </row>
    <row r="27" spans="1:70" s="23" customFormat="1" ht="20.100000000000001" customHeight="1" x14ac:dyDescent="0.25">
      <c r="A27" s="121"/>
      <c r="B27" s="122"/>
      <c r="C27" s="209"/>
      <c r="D27" s="210"/>
      <c r="E27" s="117"/>
      <c r="F27" s="121"/>
      <c r="G27" s="122"/>
      <c r="H27" s="186"/>
      <c r="I27" s="187"/>
      <c r="J27" s="25"/>
      <c r="K27" s="199"/>
      <c r="L27" s="200"/>
      <c r="M27" s="182"/>
      <c r="N27" s="183"/>
      <c r="O27" s="25"/>
      <c r="P27" s="184"/>
      <c r="Q27" s="185"/>
      <c r="R27" s="199"/>
      <c r="S27" s="200"/>
      <c r="T27" s="199"/>
      <c r="U27" s="200"/>
      <c r="V27" s="224" t="str">
        <f t="shared" si="0"/>
        <v/>
      </c>
      <c r="W27" s="225"/>
      <c r="X27" s="199"/>
      <c r="Y27" s="200"/>
      <c r="AA27" s="226"/>
      <c r="AB27" s="227"/>
      <c r="AC27" s="123"/>
      <c r="AD27" s="124"/>
      <c r="AE27" s="171" t="str">
        <f t="shared" si="20"/>
        <v/>
      </c>
      <c r="AF27" s="172"/>
      <c r="AH27" s="265"/>
      <c r="AI27" s="266"/>
      <c r="AJ27" s="267"/>
      <c r="AK27" s="268"/>
      <c r="AL27" s="268"/>
      <c r="AM27" s="268"/>
      <c r="AN27" s="268"/>
      <c r="AO27" s="269"/>
      <c r="AR27" s="46" t="e">
        <f>INDEX('.'!$O$4:$R$15,MATCH(C27,'.'!$N$4:$N$15,0),MATCH(F27,'.'!$O$3:$R$3,0))</f>
        <v>#N/A</v>
      </c>
      <c r="AS27" s="46" t="str">
        <f t="shared" si="1"/>
        <v/>
      </c>
      <c r="AT27" s="46" t="e">
        <f>VLOOKUP(M27,'.'!$J$3:$K$8,2,0)</f>
        <v>#N/A</v>
      </c>
      <c r="AU27" s="46" t="s">
        <v>35</v>
      </c>
      <c r="AW27" s="66">
        <f t="shared" si="2"/>
        <v>0</v>
      </c>
      <c r="AX27" s="66">
        <f t="shared" si="3"/>
        <v>0</v>
      </c>
      <c r="AY27" s="66">
        <f t="shared" si="4"/>
        <v>0</v>
      </c>
      <c r="AZ27" s="74">
        <f t="shared" si="21"/>
        <v>0</v>
      </c>
      <c r="BA27" s="68" t="str">
        <f t="shared" si="5"/>
        <v/>
      </c>
      <c r="BB27" s="69" t="str">
        <f t="shared" si="6"/>
        <v/>
      </c>
      <c r="BC27" s="74">
        <f t="shared" si="22"/>
        <v>0</v>
      </c>
      <c r="BD27" s="68" t="str">
        <f t="shared" si="7"/>
        <v/>
      </c>
      <c r="BE27" s="69" t="str">
        <f t="shared" si="8"/>
        <v/>
      </c>
      <c r="BF27" s="74">
        <f t="shared" si="23"/>
        <v>0</v>
      </c>
      <c r="BG27" s="68" t="str">
        <f t="shared" si="9"/>
        <v/>
      </c>
      <c r="BH27" s="69" t="str">
        <f t="shared" si="10"/>
        <v/>
      </c>
      <c r="BI27" s="76" t="str">
        <f t="shared" si="11"/>
        <v/>
      </c>
      <c r="BJ27" s="76" t="str">
        <f t="shared" si="12"/>
        <v/>
      </c>
      <c r="BK27" s="76" t="str">
        <f t="shared" si="13"/>
        <v/>
      </c>
      <c r="BL27" s="78">
        <f t="shared" si="14"/>
        <v>0</v>
      </c>
      <c r="BM27" s="75" t="e">
        <f t="shared" si="15"/>
        <v>#DIV/0!</v>
      </c>
      <c r="BN27" s="77" t="e">
        <f t="shared" si="16"/>
        <v>#DIV/0!</v>
      </c>
      <c r="BO27" s="76" t="e">
        <f t="shared" si="17"/>
        <v>#DIV/0!</v>
      </c>
      <c r="BP27" s="76">
        <f t="shared" si="24"/>
        <v>-3</v>
      </c>
      <c r="BQ27" s="78">
        <f t="shared" si="18"/>
        <v>-3</v>
      </c>
      <c r="BR27" s="79" t="str">
        <f t="shared" si="19"/>
        <v/>
      </c>
    </row>
    <row r="28" spans="1:70" s="23" customFormat="1" ht="20.100000000000001" customHeight="1" x14ac:dyDescent="0.25">
      <c r="A28" s="63" t="s">
        <v>121</v>
      </c>
      <c r="B28" s="21"/>
      <c r="C28" s="22"/>
      <c r="D28" s="22"/>
      <c r="E28" s="62"/>
      <c r="F28" s="24"/>
      <c r="G28" s="24"/>
      <c r="H28" s="24"/>
      <c r="I28" s="24"/>
      <c r="J28" s="25"/>
      <c r="K28" s="22"/>
      <c r="L28" s="22"/>
      <c r="M28" s="24"/>
      <c r="N28" s="24"/>
      <c r="O28" s="25"/>
      <c r="P28" s="26"/>
      <c r="Q28" s="26"/>
      <c r="R28" s="26"/>
      <c r="S28" s="26"/>
      <c r="T28" s="26"/>
      <c r="U28" s="26"/>
      <c r="V28" s="26"/>
      <c r="W28" s="26"/>
      <c r="X28" s="27"/>
      <c r="Y28" s="27"/>
      <c r="AA28" s="154" t="s">
        <v>104</v>
      </c>
      <c r="AB28" s="154"/>
      <c r="AC28" s="154"/>
      <c r="AD28" s="154"/>
      <c r="AE28" s="153">
        <f>SUM(AE16:AF27)</f>
        <v>0</v>
      </c>
      <c r="AF28" s="153"/>
      <c r="AH28" s="150"/>
      <c r="AI28" s="150"/>
      <c r="AJ28" s="150"/>
      <c r="AK28" s="150"/>
      <c r="AL28" s="150"/>
      <c r="AM28" s="150"/>
      <c r="AN28" s="150"/>
      <c r="AO28" s="150"/>
      <c r="BH28" s="67" t="str">
        <f t="shared" si="10"/>
        <v/>
      </c>
    </row>
    <row r="29" spans="1:70" s="13" customFormat="1" ht="15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0"/>
      <c r="V29" s="10"/>
      <c r="W29" s="10"/>
      <c r="X29" s="10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</row>
    <row r="30" spans="1:70" s="32" customFormat="1" ht="15" customHeight="1" x14ac:dyDescent="0.25">
      <c r="A30" s="31"/>
      <c r="B30" s="31" t="s">
        <v>105</v>
      </c>
      <c r="C30" s="31"/>
      <c r="D30" s="31"/>
      <c r="E30" s="31"/>
      <c r="F30" s="31"/>
      <c r="G30" s="31"/>
      <c r="I30" s="31" t="s">
        <v>106</v>
      </c>
      <c r="J30" s="31"/>
      <c r="K30" s="31"/>
      <c r="L30" s="31"/>
      <c r="M30" s="31"/>
      <c r="Q30" s="31" t="s">
        <v>107</v>
      </c>
      <c r="R30" s="31"/>
      <c r="S30" s="31"/>
      <c r="T30" s="31"/>
      <c r="U30" s="33"/>
      <c r="W30" s="48" t="s">
        <v>108</v>
      </c>
      <c r="Y30" s="31"/>
      <c r="Z30" s="31"/>
      <c r="AA30" s="31"/>
      <c r="AB30" s="31"/>
      <c r="AD30" s="50" t="s">
        <v>109</v>
      </c>
      <c r="AF30" s="31"/>
      <c r="AG30" s="31"/>
      <c r="AH30" s="31"/>
      <c r="AK30" s="31" t="s">
        <v>110</v>
      </c>
      <c r="AL30" s="31"/>
      <c r="AM30" s="31"/>
      <c r="AN30" s="31"/>
      <c r="AO30" s="31"/>
    </row>
    <row r="31" spans="1:70" s="13" customFormat="1" ht="15" customHeight="1" x14ac:dyDescent="0.25">
      <c r="A31" s="14"/>
      <c r="B31" s="14"/>
      <c r="C31" s="14"/>
      <c r="D31" s="14"/>
      <c r="E31" s="14"/>
      <c r="F31" s="14"/>
      <c r="G31" s="14"/>
      <c r="I31" s="14"/>
      <c r="J31" s="14"/>
      <c r="K31" s="14"/>
      <c r="L31" s="14"/>
      <c r="M31" s="14"/>
      <c r="N31" s="14"/>
      <c r="Q31" s="14"/>
      <c r="R31" s="14"/>
      <c r="S31" s="14"/>
      <c r="T31" s="14"/>
      <c r="U31" s="10"/>
      <c r="W31" s="10"/>
      <c r="X31" s="10"/>
      <c r="Y31" s="14"/>
      <c r="Z31" s="14"/>
      <c r="AA31" s="14"/>
      <c r="AB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</row>
    <row r="32" spans="1:70" s="13" customFormat="1" ht="15" customHeight="1" x14ac:dyDescent="0.25">
      <c r="A32" s="14"/>
      <c r="B32" s="14"/>
      <c r="C32" s="14"/>
      <c r="D32" s="14"/>
      <c r="E32" s="14"/>
      <c r="F32" s="14"/>
      <c r="G32" s="14"/>
      <c r="I32" s="14"/>
      <c r="J32" s="14"/>
      <c r="K32" s="14"/>
      <c r="L32" s="14"/>
      <c r="M32" s="14"/>
      <c r="N32" s="14"/>
      <c r="Q32" s="14"/>
      <c r="R32" s="14"/>
      <c r="S32" s="14"/>
      <c r="T32" s="14"/>
      <c r="U32" s="10"/>
      <c r="W32" s="10"/>
      <c r="X32" s="10"/>
      <c r="Y32" s="14"/>
      <c r="Z32" s="14"/>
      <c r="AA32" s="14"/>
      <c r="AB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</row>
    <row r="33" spans="1:41" s="13" customFormat="1" ht="15" customHeight="1" x14ac:dyDescent="0.25">
      <c r="A33" s="14"/>
      <c r="B33" s="14"/>
      <c r="C33" s="14"/>
      <c r="D33" s="14"/>
      <c r="E33" s="14"/>
      <c r="F33" s="14"/>
      <c r="G33" s="14"/>
      <c r="I33" s="14"/>
      <c r="J33" s="14"/>
      <c r="K33" s="14"/>
      <c r="L33" s="14"/>
      <c r="M33" s="14"/>
      <c r="N33" s="14"/>
      <c r="Q33" s="14"/>
      <c r="R33" s="14"/>
      <c r="S33" s="14"/>
      <c r="T33" s="14"/>
      <c r="U33" s="10"/>
      <c r="W33" s="10"/>
      <c r="X33" s="10"/>
      <c r="Y33" s="14"/>
      <c r="Z33" s="14"/>
      <c r="AA33" s="14"/>
      <c r="AB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</row>
    <row r="34" spans="1:41" s="13" customFormat="1" ht="15" customHeight="1" x14ac:dyDescent="0.25">
      <c r="A34" s="14"/>
      <c r="B34" s="14"/>
      <c r="C34" s="14"/>
      <c r="D34" s="14"/>
      <c r="E34" s="14"/>
      <c r="F34" s="14"/>
      <c r="G34" s="14"/>
      <c r="I34" s="14"/>
      <c r="J34" s="14"/>
      <c r="K34" s="14"/>
      <c r="L34" s="14"/>
      <c r="M34" s="14"/>
      <c r="N34" s="14"/>
      <c r="Q34" s="14"/>
      <c r="R34" s="14"/>
      <c r="S34" s="14"/>
      <c r="T34" s="14"/>
      <c r="U34" s="10"/>
      <c r="W34" s="10"/>
      <c r="X34" s="10"/>
      <c r="Y34" s="14"/>
      <c r="Z34" s="14"/>
      <c r="AA34" s="14"/>
      <c r="AB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</row>
    <row r="35" spans="1:41" s="13" customFormat="1" ht="15" customHeight="1" x14ac:dyDescent="0.25">
      <c r="A35" s="14"/>
      <c r="B35" s="14"/>
      <c r="C35" s="14"/>
      <c r="D35" s="14"/>
      <c r="E35" s="14"/>
      <c r="F35" s="14"/>
      <c r="G35" s="14"/>
      <c r="I35" s="14"/>
      <c r="J35" s="14"/>
      <c r="K35" s="14"/>
      <c r="L35" s="14"/>
      <c r="M35" s="14"/>
      <c r="N35" s="14"/>
      <c r="Q35" s="14"/>
      <c r="R35" s="14"/>
      <c r="S35" s="14"/>
      <c r="T35" s="14"/>
      <c r="U35" s="10"/>
      <c r="W35" s="10"/>
      <c r="X35" s="10"/>
      <c r="Y35" s="14"/>
      <c r="Z35" s="14"/>
      <c r="AA35" s="14"/>
      <c r="AB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</row>
    <row r="36" spans="1:41" s="13" customFormat="1" ht="15" customHeight="1" x14ac:dyDescent="0.25">
      <c r="A36" s="14"/>
      <c r="B36" s="28" t="s">
        <v>111</v>
      </c>
      <c r="C36" s="14"/>
      <c r="D36" s="14"/>
      <c r="E36" s="14"/>
      <c r="F36" s="14"/>
      <c r="G36" s="14"/>
      <c r="I36" s="28" t="s">
        <v>126</v>
      </c>
      <c r="J36" s="14"/>
      <c r="K36" s="14"/>
      <c r="L36" s="14"/>
      <c r="M36" s="14"/>
      <c r="N36" s="14"/>
      <c r="Q36" s="28" t="s">
        <v>112</v>
      </c>
      <c r="R36" s="14"/>
      <c r="S36" s="14"/>
      <c r="T36" s="14"/>
      <c r="U36" s="10"/>
      <c r="W36" s="49" t="s">
        <v>113</v>
      </c>
      <c r="Y36" s="14"/>
      <c r="Z36" s="14"/>
      <c r="AA36" s="14"/>
      <c r="AD36" s="51" t="s">
        <v>114</v>
      </c>
      <c r="AF36" s="14"/>
      <c r="AG36" s="14"/>
      <c r="AH36" s="14"/>
      <c r="AK36" s="28" t="s">
        <v>115</v>
      </c>
      <c r="AL36" s="14"/>
      <c r="AM36" s="14"/>
      <c r="AN36" s="14"/>
      <c r="AO36" s="14"/>
    </row>
    <row r="37" spans="1:41" s="29" customFormat="1" ht="15" customHeight="1" x14ac:dyDescent="0.25">
      <c r="A37" s="28"/>
      <c r="C37" s="28"/>
      <c r="D37" s="28"/>
      <c r="E37" s="28"/>
      <c r="F37" s="28"/>
      <c r="G37" s="28"/>
      <c r="I37" s="28"/>
      <c r="J37" s="28"/>
      <c r="K37" s="28"/>
      <c r="L37" s="28"/>
      <c r="M37" s="28"/>
      <c r="N37" s="28"/>
      <c r="Q37" s="28"/>
      <c r="R37" s="28"/>
      <c r="S37" s="28"/>
      <c r="T37" s="28"/>
      <c r="U37" s="30"/>
      <c r="V37" s="30"/>
      <c r="W37" s="30"/>
      <c r="Y37" s="28"/>
      <c r="Z37" s="28"/>
      <c r="AA37" s="28"/>
      <c r="AB37" s="28"/>
      <c r="AC37" s="28"/>
      <c r="AD37" s="28"/>
      <c r="AF37" s="28"/>
      <c r="AG37" s="28"/>
      <c r="AH37" s="28"/>
      <c r="AJ37" s="28"/>
      <c r="AK37" s="28"/>
      <c r="AL37" s="28"/>
      <c r="AM37" s="28"/>
      <c r="AN37" s="28"/>
      <c r="AO37" s="28"/>
    </row>
    <row r="38" spans="1:41" s="13" customFormat="1" ht="1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0"/>
      <c r="V38" s="10"/>
      <c r="W38" s="10"/>
      <c r="X38" s="10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</row>
    <row r="39" spans="1:41" s="13" customFormat="1" ht="1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0"/>
      <c r="V39" s="10"/>
      <c r="W39" s="10"/>
      <c r="X39" s="10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</row>
    <row r="40" spans="1:41" s="13" customFormat="1" ht="1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0"/>
      <c r="V40" s="10"/>
      <c r="W40" s="10"/>
      <c r="X40" s="10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</row>
    <row r="41" spans="1:41" s="13" customFormat="1" ht="1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0"/>
      <c r="V41" s="10"/>
      <c r="W41" s="10"/>
      <c r="X41" s="10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</row>
    <row r="42" spans="1:41" s="82" customFormat="1" ht="15" customHeight="1" thickBot="1" x14ac:dyDescent="0.3">
      <c r="A42" s="221" t="s">
        <v>116</v>
      </c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109"/>
      <c r="AC42" s="222" t="s">
        <v>146</v>
      </c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</row>
    <row r="43" spans="1:41" s="82" customFormat="1" ht="15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109"/>
      <c r="AC43" s="158" t="s">
        <v>97</v>
      </c>
      <c r="AD43" s="158"/>
      <c r="AE43" s="158"/>
      <c r="AF43" s="158"/>
      <c r="AG43" s="158"/>
      <c r="AH43" s="159"/>
      <c r="AI43" s="143" t="s">
        <v>145</v>
      </c>
      <c r="AJ43" s="133"/>
      <c r="AK43" s="133"/>
      <c r="AL43" s="133"/>
      <c r="AM43" s="133"/>
      <c r="AN43" s="133"/>
      <c r="AO43" s="133"/>
    </row>
    <row r="44" spans="1:41" s="82" customFormat="1" ht="15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109"/>
      <c r="AC44" s="158"/>
      <c r="AD44" s="158"/>
      <c r="AE44" s="158"/>
      <c r="AF44" s="158"/>
      <c r="AG44" s="158"/>
      <c r="AH44" s="159"/>
      <c r="AI44" s="143"/>
      <c r="AJ44" s="133"/>
      <c r="AK44" s="133"/>
      <c r="AL44" s="133"/>
      <c r="AM44" s="133"/>
      <c r="AN44" s="133"/>
      <c r="AO44" s="133"/>
    </row>
    <row r="45" spans="1:41" s="82" customFormat="1" ht="15.75" thickBot="1" x14ac:dyDescent="0.3">
      <c r="A45" s="221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109"/>
      <c r="AC45" s="160" t="s">
        <v>144</v>
      </c>
      <c r="AD45" s="161"/>
      <c r="AE45" s="161"/>
      <c r="AF45" s="161"/>
      <c r="AG45" s="161"/>
      <c r="AH45" s="162"/>
      <c r="AI45" s="163"/>
      <c r="AJ45" s="164"/>
      <c r="AK45" s="164"/>
      <c r="AL45" s="164"/>
      <c r="AM45" s="164"/>
      <c r="AN45" s="164"/>
      <c r="AO45" s="165"/>
    </row>
    <row r="46" spans="1:41" s="13" customFormat="1" ht="15" customHeight="1" x14ac:dyDescent="0.25">
      <c r="A46" s="204" t="s">
        <v>140</v>
      </c>
      <c r="B46" s="204"/>
      <c r="C46" s="204"/>
      <c r="D46" s="204"/>
      <c r="E46" s="205"/>
      <c r="F46" s="204"/>
      <c r="G46" s="205"/>
      <c r="H46" s="204"/>
      <c r="I46" s="204"/>
      <c r="J46" s="205"/>
      <c r="K46" s="204"/>
      <c r="L46" s="14"/>
      <c r="M46" s="14"/>
      <c r="N46" s="14"/>
      <c r="O46" s="14"/>
      <c r="P46" s="14"/>
      <c r="Q46" s="14"/>
      <c r="R46" s="14"/>
      <c r="S46" s="14"/>
      <c r="T46" s="14"/>
      <c r="U46" s="10"/>
      <c r="V46" s="10"/>
      <c r="W46" s="10"/>
      <c r="X46" s="10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</row>
    <row r="47" spans="1:41" s="13" customFormat="1" ht="20.100000000000001" customHeight="1" x14ac:dyDescent="0.25">
      <c r="A47" s="178" t="s">
        <v>141</v>
      </c>
      <c r="B47" s="179"/>
      <c r="C47" s="223" t="s">
        <v>9</v>
      </c>
      <c r="D47" s="207"/>
      <c r="E47" s="64"/>
      <c r="F47" s="178">
        <v>12</v>
      </c>
      <c r="G47" s="179"/>
      <c r="H47" s="203">
        <v>15</v>
      </c>
      <c r="I47" s="202"/>
      <c r="J47" s="14"/>
      <c r="K47" s="178">
        <v>25</v>
      </c>
      <c r="L47" s="179"/>
      <c r="M47" s="197">
        <v>19</v>
      </c>
      <c r="N47" s="198"/>
      <c r="O47" s="14"/>
      <c r="P47" s="208">
        <v>17</v>
      </c>
      <c r="Q47" s="198"/>
      <c r="R47" s="178">
        <v>25</v>
      </c>
      <c r="S47" s="179"/>
      <c r="T47" s="178">
        <v>43</v>
      </c>
      <c r="U47" s="179"/>
      <c r="V47" s="211">
        <v>43</v>
      </c>
      <c r="W47" s="212"/>
      <c r="X47" s="178"/>
      <c r="Y47" s="179"/>
      <c r="AA47" s="157">
        <v>100</v>
      </c>
      <c r="AB47" s="156"/>
      <c r="AC47" s="157">
        <v>5</v>
      </c>
      <c r="AD47" s="156"/>
      <c r="AE47" s="151">
        <f>IF(ISNUMBER(AC47),AA47/100*AC47,"")</f>
        <v>5</v>
      </c>
      <c r="AF47" s="152"/>
      <c r="AH47" s="166" t="s">
        <v>2</v>
      </c>
      <c r="AI47" s="167"/>
      <c r="AJ47" s="168" t="s">
        <v>117</v>
      </c>
      <c r="AK47" s="169"/>
      <c r="AL47" s="169"/>
      <c r="AM47" s="169"/>
      <c r="AN47" s="169"/>
      <c r="AO47" s="170"/>
    </row>
    <row r="48" spans="1:41" s="13" customFormat="1" ht="20.100000000000001" customHeight="1" x14ac:dyDescent="0.25">
      <c r="A48" s="196" t="s">
        <v>142</v>
      </c>
      <c r="B48" s="179"/>
      <c r="C48" s="206" t="s">
        <v>16</v>
      </c>
      <c r="D48" s="207"/>
      <c r="F48" s="196">
        <v>10</v>
      </c>
      <c r="G48" s="179"/>
      <c r="H48" s="201">
        <v>15</v>
      </c>
      <c r="I48" s="202"/>
      <c r="J48" s="14"/>
      <c r="K48" s="196">
        <v>35</v>
      </c>
      <c r="L48" s="179"/>
      <c r="M48" s="197" t="s">
        <v>20</v>
      </c>
      <c r="N48" s="198"/>
      <c r="O48" s="14"/>
      <c r="P48" s="197">
        <v>27</v>
      </c>
      <c r="Q48" s="198"/>
      <c r="R48" s="196">
        <v>20</v>
      </c>
      <c r="S48" s="179"/>
      <c r="T48" s="196">
        <v>50</v>
      </c>
      <c r="U48" s="179"/>
      <c r="V48" s="211">
        <v>63</v>
      </c>
      <c r="W48" s="212"/>
      <c r="X48" s="196"/>
      <c r="Y48" s="179"/>
      <c r="AA48" s="155">
        <v>125</v>
      </c>
      <c r="AB48" s="156"/>
      <c r="AC48" s="155">
        <v>3</v>
      </c>
      <c r="AD48" s="156"/>
      <c r="AE48" s="151">
        <f>IF(ISNUMBER(AC48),AA48/100*AC48,"")</f>
        <v>3.75</v>
      </c>
      <c r="AF48" s="152"/>
      <c r="AH48" s="166"/>
      <c r="AI48" s="167"/>
      <c r="AJ48" s="168" t="s">
        <v>117</v>
      </c>
      <c r="AK48" s="169"/>
      <c r="AL48" s="169"/>
      <c r="AM48" s="169"/>
      <c r="AN48" s="169"/>
      <c r="AO48" s="170"/>
    </row>
    <row r="49" spans="1:42" s="13" customFormat="1" ht="9.9499999999999993" customHeight="1" x14ac:dyDescent="0.25">
      <c r="A49" s="16"/>
      <c r="B49" s="16"/>
      <c r="C49" s="16"/>
      <c r="D49" s="16"/>
      <c r="E49" s="11"/>
      <c r="F49" s="17"/>
      <c r="G49" s="17"/>
      <c r="H49" s="12"/>
      <c r="I49" s="12"/>
      <c r="J49" s="11"/>
      <c r="K49" s="17"/>
      <c r="L49" s="17"/>
      <c r="M49" s="18"/>
      <c r="N49" s="18"/>
      <c r="O49" s="11"/>
      <c r="P49" s="17"/>
      <c r="Q49" s="17"/>
      <c r="R49" s="19"/>
      <c r="S49" s="19"/>
      <c r="T49" s="11"/>
      <c r="U49" s="19"/>
      <c r="V49" s="19"/>
      <c r="W49" s="19"/>
      <c r="X49" s="19"/>
      <c r="Y49" s="17"/>
      <c r="Z49" s="17"/>
      <c r="AA49" s="17"/>
      <c r="AB49" s="17"/>
      <c r="AC49" s="17"/>
      <c r="AD49" s="17"/>
      <c r="AE49" s="11"/>
      <c r="AF49" s="20"/>
      <c r="AG49" s="20"/>
      <c r="AH49" s="20"/>
      <c r="AI49" s="17"/>
      <c r="AJ49" s="17"/>
      <c r="AK49" s="17"/>
      <c r="AL49" s="17"/>
      <c r="AM49" s="17"/>
      <c r="AN49" s="17"/>
      <c r="AO49" s="17"/>
    </row>
    <row r="50" spans="1:42" s="13" customFormat="1" ht="20.100000000000001" customHeight="1" x14ac:dyDescent="0.25">
      <c r="A50" s="108" t="s">
        <v>130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10"/>
      <c r="W50" s="14"/>
      <c r="X50" s="14"/>
      <c r="Y50" s="14"/>
      <c r="Z50" s="14"/>
      <c r="AA50" s="14"/>
      <c r="AB50" s="14"/>
      <c r="AE50" s="14"/>
      <c r="AF50" s="14"/>
      <c r="AG50" s="14"/>
    </row>
    <row r="51" spans="1:42" s="52" customFormat="1" ht="18" customHeight="1" x14ac:dyDescent="0.25">
      <c r="A51" s="279" t="s">
        <v>138</v>
      </c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279"/>
      <c r="Z51" s="279"/>
      <c r="AA51" s="279"/>
      <c r="AB51" s="279"/>
      <c r="AC51" s="279"/>
      <c r="AD51" s="279"/>
      <c r="AE51" s="279"/>
      <c r="AF51" s="14"/>
      <c r="AG51" s="14"/>
    </row>
    <row r="52" spans="1:42" s="53" customFormat="1" ht="18" customHeight="1" x14ac:dyDescent="0.25">
      <c r="A52" s="279"/>
      <c r="B52" s="279"/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79"/>
      <c r="AA52" s="279"/>
      <c r="AB52" s="279"/>
      <c r="AC52" s="279"/>
      <c r="AD52" s="279"/>
      <c r="AE52" s="279"/>
      <c r="AF52" s="14"/>
      <c r="AG52" s="14"/>
    </row>
    <row r="53" spans="1:42" s="53" customFormat="1" ht="18" customHeight="1" x14ac:dyDescent="0.25">
      <c r="A53" s="279"/>
      <c r="B53" s="279"/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79"/>
      <c r="AB53" s="279"/>
      <c r="AC53" s="279"/>
      <c r="AD53" s="279"/>
      <c r="AE53" s="279"/>
      <c r="AF53" s="14"/>
      <c r="AG53" s="14"/>
    </row>
    <row r="54" spans="1:42" s="54" customFormat="1" ht="18" customHeight="1" x14ac:dyDescent="0.25">
      <c r="A54" s="280"/>
      <c r="B54" s="280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59"/>
      <c r="AG54" s="59"/>
      <c r="AH54" s="59"/>
      <c r="AI54" s="59"/>
      <c r="AJ54" s="59"/>
      <c r="AK54" s="59"/>
      <c r="AL54" s="59"/>
      <c r="AM54" s="59"/>
      <c r="AN54" s="59"/>
      <c r="AO54" s="59"/>
    </row>
    <row r="55" spans="1:42" s="53" customFormat="1" ht="18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</row>
    <row r="56" spans="1:42" s="53" customFormat="1" ht="18" customHeight="1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111" t="s">
        <v>120</v>
      </c>
      <c r="W56" s="112" t="s">
        <v>131</v>
      </c>
      <c r="X56" s="110"/>
      <c r="Y56" s="34"/>
      <c r="Z56" s="34"/>
      <c r="AA56" s="14"/>
      <c r="AB56" s="14"/>
      <c r="AC56" s="14"/>
      <c r="AD56" s="14"/>
      <c r="AE56" s="14"/>
      <c r="AF56" s="14"/>
      <c r="AG56" s="14"/>
      <c r="AH56" s="213" t="s">
        <v>127</v>
      </c>
      <c r="AI56" s="213"/>
      <c r="AJ56" s="213"/>
      <c r="AK56" s="213"/>
      <c r="AL56" s="213"/>
      <c r="AM56" s="213"/>
      <c r="AN56" s="213"/>
      <c r="AO56" s="213"/>
    </row>
    <row r="57" spans="1:42" s="53" customFormat="1" ht="18" customHeight="1" x14ac:dyDescent="0.25">
      <c r="A57" s="108" t="s">
        <v>32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14"/>
      <c r="O57" s="14"/>
      <c r="P57" s="14"/>
      <c r="Q57" s="113"/>
      <c r="R57" s="14"/>
      <c r="S57" s="113"/>
      <c r="T57" s="14"/>
      <c r="V57" s="56" t="s">
        <v>119</v>
      </c>
      <c r="W57" s="57" t="s">
        <v>132</v>
      </c>
      <c r="X57" s="14"/>
      <c r="Y57" s="41"/>
      <c r="Z57" s="41"/>
      <c r="AA57" s="41"/>
      <c r="AB57" s="41"/>
      <c r="AC57" s="41"/>
      <c r="AD57" s="14"/>
      <c r="AE57" s="14"/>
      <c r="AF57" s="14"/>
      <c r="AG57" s="14"/>
      <c r="AH57" s="214" t="s">
        <v>128</v>
      </c>
      <c r="AI57" s="215"/>
      <c r="AJ57" s="215"/>
      <c r="AK57" s="215"/>
      <c r="AL57" s="215"/>
      <c r="AM57" s="215"/>
      <c r="AN57" s="215"/>
      <c r="AO57" s="216"/>
      <c r="AP57" s="54"/>
    </row>
    <row r="58" spans="1:42" s="53" customFormat="1" ht="18" customHeight="1" x14ac:dyDescent="0.25">
      <c r="A58" s="112" t="s">
        <v>30</v>
      </c>
      <c r="B58" s="42"/>
      <c r="C58" s="55"/>
      <c r="D58" s="52"/>
      <c r="E58" s="114"/>
      <c r="F58" s="114"/>
      <c r="G58" s="25"/>
      <c r="H58" s="114" t="s">
        <v>33</v>
      </c>
      <c r="I58" s="114"/>
      <c r="J58" s="55"/>
      <c r="K58" s="114"/>
      <c r="L58" s="114"/>
      <c r="M58" s="114"/>
      <c r="N58" s="25"/>
      <c r="O58" s="25"/>
      <c r="P58" s="25"/>
      <c r="Q58" s="115"/>
      <c r="R58" s="115"/>
      <c r="S58" s="115"/>
      <c r="T58" s="115"/>
      <c r="V58" s="56" t="s">
        <v>118</v>
      </c>
      <c r="W58" s="57" t="s">
        <v>133</v>
      </c>
      <c r="X58" s="14"/>
      <c r="Y58" s="41"/>
      <c r="Z58" s="41"/>
      <c r="AA58" s="41"/>
      <c r="AB58" s="41"/>
      <c r="AC58" s="41"/>
      <c r="AD58" s="14"/>
      <c r="AE58" s="14"/>
      <c r="AF58" s="14"/>
      <c r="AG58" s="14"/>
      <c r="AH58" s="217" t="s">
        <v>139</v>
      </c>
      <c r="AI58" s="218"/>
      <c r="AJ58" s="218"/>
      <c r="AK58" s="218"/>
      <c r="AL58" s="218"/>
      <c r="AM58" s="218"/>
      <c r="AN58" s="218"/>
      <c r="AO58" s="219"/>
      <c r="AP58" s="58"/>
    </row>
    <row r="59" spans="1:42" s="53" customFormat="1" ht="18" customHeight="1" x14ac:dyDescent="0.25">
      <c r="A59" s="112" t="s">
        <v>31</v>
      </c>
      <c r="B59" s="40"/>
      <c r="C59" s="57"/>
      <c r="D59" s="39"/>
      <c r="E59" s="112"/>
      <c r="F59" s="112"/>
      <c r="G59" s="14"/>
      <c r="H59" s="116" t="s">
        <v>34</v>
      </c>
      <c r="I59" s="112"/>
      <c r="J59" s="57"/>
      <c r="K59" s="112"/>
      <c r="L59" s="112"/>
      <c r="M59" s="112"/>
      <c r="N59" s="14"/>
      <c r="O59" s="113"/>
      <c r="P59" s="113"/>
      <c r="Q59" s="113"/>
      <c r="R59" s="113"/>
      <c r="S59" s="113"/>
      <c r="T59" s="113"/>
      <c r="V59" s="56" t="s">
        <v>134</v>
      </c>
      <c r="W59" s="39" t="s">
        <v>135</v>
      </c>
      <c r="X59" s="14"/>
      <c r="Y59" s="41"/>
      <c r="Z59" s="41"/>
      <c r="AA59" s="41"/>
      <c r="AB59" s="41"/>
      <c r="AC59" s="41"/>
      <c r="AD59" s="14"/>
      <c r="AE59" s="14"/>
      <c r="AF59" s="14"/>
      <c r="AG59" s="14"/>
      <c r="AH59" s="276" t="s">
        <v>129</v>
      </c>
      <c r="AI59" s="277"/>
      <c r="AJ59" s="277"/>
      <c r="AK59" s="277"/>
      <c r="AL59" s="277"/>
      <c r="AM59" s="277"/>
      <c r="AN59" s="277"/>
      <c r="AO59" s="278"/>
      <c r="AP59" s="54"/>
    </row>
  </sheetData>
  <sheetProtection algorithmName="SHA-512" hashValue="Fl8l5aa36aaExjbhaglAbYcXDaRfzvrEyg3KeBFOm3Kulj0FarKQdCWX9GBMIEVD28NNkyX5sduUNTUyXXq/mg==" saltValue="DoOLDlJEPJSiVgmJfyjbeg==" spinCount="100000" sheet="1" objects="1" scenarios="1" selectLockedCells="1"/>
  <mergeCells count="309">
    <mergeCell ref="AH59:AO59"/>
    <mergeCell ref="A51:AE54"/>
    <mergeCell ref="AH27:AI27"/>
    <mergeCell ref="AJ27:AO27"/>
    <mergeCell ref="AH13:AI15"/>
    <mergeCell ref="AJ13:AO15"/>
    <mergeCell ref="AH22:AI22"/>
    <mergeCell ref="AJ22:AO22"/>
    <mergeCell ref="AH23:AI23"/>
    <mergeCell ref="AJ23:AO23"/>
    <mergeCell ref="AH24:AI24"/>
    <mergeCell ref="AJ24:AO24"/>
    <mergeCell ref="AH25:AI25"/>
    <mergeCell ref="AJ25:AO25"/>
    <mergeCell ref="AH26:AI26"/>
    <mergeCell ref="AJ26:AO26"/>
    <mergeCell ref="AH17:AI17"/>
    <mergeCell ref="AJ17:AO17"/>
    <mergeCell ref="AH18:AI18"/>
    <mergeCell ref="AJ18:AO18"/>
    <mergeCell ref="AH19:AI19"/>
    <mergeCell ref="AJ19:AO19"/>
    <mergeCell ref="AH20:AI20"/>
    <mergeCell ref="AJ20:AO20"/>
    <mergeCell ref="AH21:AI21"/>
    <mergeCell ref="AJ21:AO21"/>
    <mergeCell ref="AJ2:AO2"/>
    <mergeCell ref="U4:AD4"/>
    <mergeCell ref="AE4:AO4"/>
    <mergeCell ref="K8:T8"/>
    <mergeCell ref="U8:AD8"/>
    <mergeCell ref="AE8:AO8"/>
    <mergeCell ref="AM1:AO1"/>
    <mergeCell ref="AH16:AI16"/>
    <mergeCell ref="AJ16:AO16"/>
    <mergeCell ref="U9:AD11"/>
    <mergeCell ref="M13:N15"/>
    <mergeCell ref="M16:N16"/>
    <mergeCell ref="K13:L15"/>
    <mergeCell ref="K16:L16"/>
    <mergeCell ref="U3:AD3"/>
    <mergeCell ref="U5:AD7"/>
    <mergeCell ref="AE17:AF17"/>
    <mergeCell ref="AA17:AB17"/>
    <mergeCell ref="M17:N17"/>
    <mergeCell ref="M21:N21"/>
    <mergeCell ref="K18:L18"/>
    <mergeCell ref="M18:N18"/>
    <mergeCell ref="BR13:BR15"/>
    <mergeCell ref="AY14:AY15"/>
    <mergeCell ref="AA16:AB16"/>
    <mergeCell ref="AA13:AB15"/>
    <mergeCell ref="X18:Y18"/>
    <mergeCell ref="AA18:AB18"/>
    <mergeCell ref="AC23:AD23"/>
    <mergeCell ref="X22:Y22"/>
    <mergeCell ref="X23:Y23"/>
    <mergeCell ref="BJ14:BJ15"/>
    <mergeCell ref="BK14:BK15"/>
    <mergeCell ref="BN14:BN15"/>
    <mergeCell ref="BO14:BO15"/>
    <mergeCell ref="BP14:BP15"/>
    <mergeCell ref="AA20:AB20"/>
    <mergeCell ref="AA19:AB19"/>
    <mergeCell ref="BI14:BI15"/>
    <mergeCell ref="AW13:AW15"/>
    <mergeCell ref="X17:Y17"/>
    <mergeCell ref="BQ13:BQ15"/>
    <mergeCell ref="BM13:BM15"/>
    <mergeCell ref="BN13:BP13"/>
    <mergeCell ref="BI13:BK13"/>
    <mergeCell ref="BL13:BL15"/>
    <mergeCell ref="AC17:AD17"/>
    <mergeCell ref="AC18:AD18"/>
    <mergeCell ref="AC19:AD19"/>
    <mergeCell ref="AC20:AD20"/>
    <mergeCell ref="P19:Q19"/>
    <mergeCell ref="R19:S19"/>
    <mergeCell ref="T19:U19"/>
    <mergeCell ref="C18:D18"/>
    <mergeCell ref="H22:I22"/>
    <mergeCell ref="P17:Q17"/>
    <mergeCell ref="R17:S17"/>
    <mergeCell ref="F18:G18"/>
    <mergeCell ref="F20:G20"/>
    <mergeCell ref="V21:W21"/>
    <mergeCell ref="K19:L19"/>
    <mergeCell ref="M19:N19"/>
    <mergeCell ref="K17:L17"/>
    <mergeCell ref="V19:W19"/>
    <mergeCell ref="V20:W20"/>
    <mergeCell ref="T20:U20"/>
    <mergeCell ref="T17:U17"/>
    <mergeCell ref="V17:W17"/>
    <mergeCell ref="P18:Q18"/>
    <mergeCell ref="T18:U18"/>
    <mergeCell ref="AA23:AB23"/>
    <mergeCell ref="AA24:AB24"/>
    <mergeCell ref="X21:Y21"/>
    <mergeCell ref="AA26:AB26"/>
    <mergeCell ref="V23:W23"/>
    <mergeCell ref="AC25:AD25"/>
    <mergeCell ref="AA25:AB25"/>
    <mergeCell ref="C21:D21"/>
    <mergeCell ref="C22:D22"/>
    <mergeCell ref="C23:D23"/>
    <mergeCell ref="AC24:AD24"/>
    <mergeCell ref="T25:U25"/>
    <mergeCell ref="C25:D25"/>
    <mergeCell ref="P22:Q22"/>
    <mergeCell ref="V24:W24"/>
    <mergeCell ref="T23:U23"/>
    <mergeCell ref="T21:U21"/>
    <mergeCell ref="M22:N22"/>
    <mergeCell ref="M23:N23"/>
    <mergeCell ref="P23:Q23"/>
    <mergeCell ref="K22:L22"/>
    <mergeCell ref="K23:L23"/>
    <mergeCell ref="R23:S23"/>
    <mergeCell ref="V48:W48"/>
    <mergeCell ref="X25:Y25"/>
    <mergeCell ref="A2:J2"/>
    <mergeCell ref="J1:AI1"/>
    <mergeCell ref="K5:T7"/>
    <mergeCell ref="K9:T11"/>
    <mergeCell ref="K3:T3"/>
    <mergeCell ref="K2:T2"/>
    <mergeCell ref="K4:T4"/>
    <mergeCell ref="A3:J3"/>
    <mergeCell ref="A4:J4"/>
    <mergeCell ref="A5:J5"/>
    <mergeCell ref="A6:J6"/>
    <mergeCell ref="A7:J7"/>
    <mergeCell ref="A11:J11"/>
    <mergeCell ref="A8:J8"/>
    <mergeCell ref="A10:J10"/>
    <mergeCell ref="A9:J9"/>
    <mergeCell ref="U2:AD2"/>
    <mergeCell ref="AE2:AI2"/>
    <mergeCell ref="AE9:AO11"/>
    <mergeCell ref="AJ3:AO3"/>
    <mergeCell ref="AE3:AI3"/>
    <mergeCell ref="AE5:AO7"/>
    <mergeCell ref="X47:Y47"/>
    <mergeCell ref="X26:Y26"/>
    <mergeCell ref="A42:AA45"/>
    <mergeCell ref="AC42:AO42"/>
    <mergeCell ref="AH47:AI47"/>
    <mergeCell ref="R18:S18"/>
    <mergeCell ref="A18:B18"/>
    <mergeCell ref="C47:D47"/>
    <mergeCell ref="R26:S26"/>
    <mergeCell ref="V26:W26"/>
    <mergeCell ref="V27:W27"/>
    <mergeCell ref="P25:Q25"/>
    <mergeCell ref="K24:L24"/>
    <mergeCell ref="K25:L25"/>
    <mergeCell ref="H27:I27"/>
    <mergeCell ref="M47:N47"/>
    <mergeCell ref="AC27:AD27"/>
    <mergeCell ref="AA27:AB27"/>
    <mergeCell ref="V25:W25"/>
    <mergeCell ref="AE21:AF21"/>
    <mergeCell ref="AE22:AF22"/>
    <mergeCell ref="AC21:AD21"/>
    <mergeCell ref="AC22:AD22"/>
    <mergeCell ref="AC26:AD26"/>
    <mergeCell ref="AH56:AO56"/>
    <mergeCell ref="AH57:AO57"/>
    <mergeCell ref="AH58:AO58"/>
    <mergeCell ref="X24:Y24"/>
    <mergeCell ref="X20:Y20"/>
    <mergeCell ref="H20:I20"/>
    <mergeCell ref="H23:I23"/>
    <mergeCell ref="V22:W22"/>
    <mergeCell ref="T24:U24"/>
    <mergeCell ref="R24:S24"/>
    <mergeCell ref="R25:S25"/>
    <mergeCell ref="R22:S22"/>
    <mergeCell ref="P20:Q20"/>
    <mergeCell ref="R21:S21"/>
    <mergeCell ref="R20:S20"/>
    <mergeCell ref="K20:L20"/>
    <mergeCell ref="M20:N20"/>
    <mergeCell ref="K21:L21"/>
    <mergeCell ref="T22:U22"/>
    <mergeCell ref="P21:Q21"/>
    <mergeCell ref="H26:I26"/>
    <mergeCell ref="T26:U26"/>
    <mergeCell ref="X27:Y27"/>
    <mergeCell ref="AE47:AF47"/>
    <mergeCell ref="F48:G48"/>
    <mergeCell ref="T48:U48"/>
    <mergeCell ref="X48:Y48"/>
    <mergeCell ref="K48:L48"/>
    <mergeCell ref="M48:N48"/>
    <mergeCell ref="P48:Q48"/>
    <mergeCell ref="K27:L27"/>
    <mergeCell ref="H48:I48"/>
    <mergeCell ref="H47:I47"/>
    <mergeCell ref="A46:K46"/>
    <mergeCell ref="C48:D48"/>
    <mergeCell ref="P47:Q47"/>
    <mergeCell ref="A48:B48"/>
    <mergeCell ref="R47:S47"/>
    <mergeCell ref="C27:D27"/>
    <mergeCell ref="R48:S48"/>
    <mergeCell ref="T47:U47"/>
    <mergeCell ref="A27:B27"/>
    <mergeCell ref="R27:S27"/>
    <mergeCell ref="F27:G27"/>
    <mergeCell ref="T27:U27"/>
    <mergeCell ref="V47:W47"/>
    <mergeCell ref="A47:B47"/>
    <mergeCell ref="F47:G47"/>
    <mergeCell ref="H16:I16"/>
    <mergeCell ref="A13:B15"/>
    <mergeCell ref="A16:B16"/>
    <mergeCell ref="F16:G16"/>
    <mergeCell ref="H18:I18"/>
    <mergeCell ref="C13:D15"/>
    <mergeCell ref="C16:D16"/>
    <mergeCell ref="H21:I21"/>
    <mergeCell ref="F21:G21"/>
    <mergeCell ref="A17:B17"/>
    <mergeCell ref="F17:G17"/>
    <mergeCell ref="C17:D17"/>
    <mergeCell ref="H17:I17"/>
    <mergeCell ref="A19:B19"/>
    <mergeCell ref="C19:D19"/>
    <mergeCell ref="F19:G19"/>
    <mergeCell ref="H19:I19"/>
    <mergeCell ref="F13:I13"/>
    <mergeCell ref="H14:I15"/>
    <mergeCell ref="F14:G15"/>
    <mergeCell ref="A21:B21"/>
    <mergeCell ref="A20:B20"/>
    <mergeCell ref="C20:D20"/>
    <mergeCell ref="K47:L47"/>
    <mergeCell ref="H25:I25"/>
    <mergeCell ref="K26:L26"/>
    <mergeCell ref="M24:N24"/>
    <mergeCell ref="P24:Q24"/>
    <mergeCell ref="P27:Q27"/>
    <mergeCell ref="M27:N27"/>
    <mergeCell ref="H24:I24"/>
    <mergeCell ref="P26:Q26"/>
    <mergeCell ref="M26:N26"/>
    <mergeCell ref="M25:N25"/>
    <mergeCell ref="A25:B25"/>
    <mergeCell ref="C26:D26"/>
    <mergeCell ref="F22:G22"/>
    <mergeCell ref="F26:G26"/>
    <mergeCell ref="A26:B26"/>
    <mergeCell ref="F23:G23"/>
    <mergeCell ref="F24:G24"/>
    <mergeCell ref="C24:D24"/>
    <mergeCell ref="A22:B22"/>
    <mergeCell ref="F25:G25"/>
    <mergeCell ref="A23:B23"/>
    <mergeCell ref="A24:B24"/>
    <mergeCell ref="AH28:AO28"/>
    <mergeCell ref="AE20:AF20"/>
    <mergeCell ref="AE19:AF19"/>
    <mergeCell ref="AE18:AF18"/>
    <mergeCell ref="AE23:AF23"/>
    <mergeCell ref="AE25:AF25"/>
    <mergeCell ref="AE28:AF28"/>
    <mergeCell ref="AA28:AD28"/>
    <mergeCell ref="AA48:AB48"/>
    <mergeCell ref="AC48:AD48"/>
    <mergeCell ref="AE48:AF48"/>
    <mergeCell ref="AA47:AB47"/>
    <mergeCell ref="AC47:AD47"/>
    <mergeCell ref="AC43:AH44"/>
    <mergeCell ref="AI43:AO44"/>
    <mergeCell ref="AC45:AH45"/>
    <mergeCell ref="AI45:AO45"/>
    <mergeCell ref="AH48:AI48"/>
    <mergeCell ref="AJ48:AO48"/>
    <mergeCell ref="AJ47:AO47"/>
    <mergeCell ref="AE26:AF26"/>
    <mergeCell ref="AE27:AF27"/>
    <mergeCell ref="AE24:AF24"/>
    <mergeCell ref="AA21:AB21"/>
    <mergeCell ref="AR13:AR15"/>
    <mergeCell ref="AS13:AS15"/>
    <mergeCell ref="AT13:AT15"/>
    <mergeCell ref="AU13:AU15"/>
    <mergeCell ref="X19:Y19"/>
    <mergeCell ref="AA22:AB22"/>
    <mergeCell ref="AY13:BH13"/>
    <mergeCell ref="V15:W15"/>
    <mergeCell ref="V16:W16"/>
    <mergeCell ref="AE16:AF16"/>
    <mergeCell ref="P13:Y14"/>
    <mergeCell ref="R16:S16"/>
    <mergeCell ref="T15:U15"/>
    <mergeCell ref="X15:Y15"/>
    <mergeCell ref="T16:U16"/>
    <mergeCell ref="X16:Y16"/>
    <mergeCell ref="P15:Q15"/>
    <mergeCell ref="R15:S15"/>
    <mergeCell ref="P16:Q16"/>
    <mergeCell ref="AX13:AX15"/>
    <mergeCell ref="V18:W18"/>
    <mergeCell ref="AE13:AF15"/>
    <mergeCell ref="AC13:AD15"/>
    <mergeCell ref="AC16:AD16"/>
  </mergeCells>
  <conditionalFormatting sqref="C16:D27 F16:I27 AA16:AD27 T16:U27">
    <cfRule type="expression" dxfId="95" priority="46">
      <formula>NOT(ISBLANK($C16))</formula>
    </cfRule>
  </conditionalFormatting>
  <conditionalFormatting sqref="M16:N27">
    <cfRule type="expression" dxfId="94" priority="45">
      <formula>NOT(ISBLANK($C16))</formula>
    </cfRule>
  </conditionalFormatting>
  <conditionalFormatting sqref="P16:Q27">
    <cfRule type="expression" dxfId="93" priority="43">
      <formula>OR($C16="C",$C16="K",$C16="L",$C16="N")</formula>
    </cfRule>
    <cfRule type="expression" dxfId="92" priority="44">
      <formula>OR($C16="A",$C16="B",$C16="E",$C16="F",$C16="G",$C16="H",$C16="C2",$C16="N2")</formula>
    </cfRule>
  </conditionalFormatting>
  <conditionalFormatting sqref="X16:Y28">
    <cfRule type="expression" dxfId="91" priority="42">
      <formula>OR($C16="A",$C16="B",$C16="E",$C16="H",$C16="C",$C16="C2",$C16="N",$C16="N2")</formula>
    </cfRule>
  </conditionalFormatting>
  <conditionalFormatting sqref="X16:Y27">
    <cfRule type="expression" dxfId="90" priority="41">
      <formula>OR($C16="F",$C16="G",$C16="K",$C16="L")</formula>
    </cfRule>
  </conditionalFormatting>
  <conditionalFormatting sqref="C47:D48 F47:I48 R47:U48 AA47:AD48">
    <cfRule type="expression" dxfId="89" priority="31">
      <formula>NOT(ISBLANK($C47))</formula>
    </cfRule>
  </conditionalFormatting>
  <conditionalFormatting sqref="P47:Q48">
    <cfRule type="expression" dxfId="88" priority="28">
      <formula>OR($C47="C",$C47="K",$C47="L",$C47="N")</formula>
    </cfRule>
    <cfRule type="expression" dxfId="87" priority="29">
      <formula>OR($C47="A",$C47="B",$C47="E",$C47="F",$C47="G",$C47="H",$C47="C2",$C47="N2")</formula>
    </cfRule>
  </conditionalFormatting>
  <conditionalFormatting sqref="X47:Y48">
    <cfRule type="expression" dxfId="86" priority="27">
      <formula>OR($C47="A",$C47="B",$C47="E",$C47="H",$C47="C",$C47="C2",$C47="N",$C47="N2")</formula>
    </cfRule>
  </conditionalFormatting>
  <conditionalFormatting sqref="X47:Y48">
    <cfRule type="expression" dxfId="85" priority="26">
      <formula>OR($C47="F",$C47="G",$C47="K",$C47="L")</formula>
    </cfRule>
  </conditionalFormatting>
  <conditionalFormatting sqref="M47:N48">
    <cfRule type="expression" dxfId="84" priority="25">
      <formula>NOT(ISBLANK($C47))</formula>
    </cfRule>
  </conditionalFormatting>
  <conditionalFormatting sqref="T16:U16">
    <cfRule type="expression" dxfId="83" priority="19">
      <formula>$T$16&gt;$V$16</formula>
    </cfRule>
  </conditionalFormatting>
  <conditionalFormatting sqref="T17:U17">
    <cfRule type="expression" dxfId="82" priority="18">
      <formula>$T$17&gt;$V$17</formula>
    </cfRule>
  </conditionalFormatting>
  <conditionalFormatting sqref="T18:U18">
    <cfRule type="expression" dxfId="81" priority="17">
      <formula>$T$18&gt;$V$18</formula>
    </cfRule>
  </conditionalFormatting>
  <conditionalFormatting sqref="T19:U19">
    <cfRule type="expression" dxfId="80" priority="16">
      <formula>$T$19&gt;$V$19</formula>
    </cfRule>
  </conditionalFormatting>
  <conditionalFormatting sqref="T20:U20">
    <cfRule type="expression" dxfId="79" priority="15">
      <formula>$T$20&gt;$V$20</formula>
    </cfRule>
  </conditionalFormatting>
  <conditionalFormatting sqref="T21:U21">
    <cfRule type="expression" dxfId="78" priority="14">
      <formula>$T$21&gt;$V$21</formula>
    </cfRule>
  </conditionalFormatting>
  <conditionalFormatting sqref="T22:U22">
    <cfRule type="expression" dxfId="77" priority="13">
      <formula>$T$22&gt;$V$22</formula>
    </cfRule>
  </conditionalFormatting>
  <conditionalFormatting sqref="T23:U23">
    <cfRule type="expression" dxfId="76" priority="12">
      <formula>$T$23&gt;$V$23</formula>
    </cfRule>
  </conditionalFormatting>
  <conditionalFormatting sqref="T24:U24">
    <cfRule type="expression" dxfId="75" priority="11">
      <formula>$T$24&gt;$V$24</formula>
    </cfRule>
  </conditionalFormatting>
  <conditionalFormatting sqref="T25:U25">
    <cfRule type="expression" dxfId="74" priority="10">
      <formula>$T$25&gt;$V$25</formula>
    </cfRule>
  </conditionalFormatting>
  <conditionalFormatting sqref="T26:U26">
    <cfRule type="expression" dxfId="73" priority="9">
      <formula>$T$26&gt;$V$26</formula>
    </cfRule>
  </conditionalFormatting>
  <conditionalFormatting sqref="T27:U27">
    <cfRule type="expression" dxfId="72" priority="8">
      <formula>$T$27&gt;$V$27</formula>
    </cfRule>
  </conditionalFormatting>
  <conditionalFormatting sqref="AA16:AB27">
    <cfRule type="expression" dxfId="71" priority="7">
      <formula>(AA16&gt;250)</formula>
    </cfRule>
  </conditionalFormatting>
  <conditionalFormatting sqref="AH16:AI17">
    <cfRule type="expression" dxfId="70" priority="6">
      <formula>OR($C16="A",$C16="E",$C16="H",$C16="F",$C16="G",$C16="N2",$C16="C",$C16="K",$C16="L",$C16="N",$C16="C2",$C16="B")</formula>
    </cfRule>
  </conditionalFormatting>
  <conditionalFormatting sqref="AH18:AI22">
    <cfRule type="expression" dxfId="69" priority="5">
      <formula>OR($C18="A",$C18="E",$C18="H",$C18="F",$C18="G",$C18="N2",$C18="C",$C18="K",$C18="L",$C18="N",$C18="C2",$C18="B")</formula>
    </cfRule>
  </conditionalFormatting>
  <conditionalFormatting sqref="AH23:AI27">
    <cfRule type="expression" dxfId="68" priority="4">
      <formula>OR($C23="A",$C23="E",$C23="H",$C23="F",$C23="G",$C23="N2",$C23="C",$C23="K",$C23="L",$C23="N",$C23="C2",$C23="B")</formula>
    </cfRule>
  </conditionalFormatting>
  <conditionalFormatting sqref="AH47:AI48">
    <cfRule type="expression" dxfId="67" priority="3">
      <formula>OR($C47="A",$C47="E",$C47="H",$C47="F",$C47="G",$C47="N2",$C47="C",$C47="K",$C47="L",$C47="N",$C47="C2",$C47="B")</formula>
    </cfRule>
  </conditionalFormatting>
  <conditionalFormatting sqref="R16:S27">
    <cfRule type="expression" dxfId="66" priority="1">
      <formula>NOT(ISBLANK($C16))</formula>
    </cfRule>
  </conditionalFormatting>
  <dataValidations count="10">
    <dataValidation type="list" allowBlank="1" showInputMessage="1" showErrorMessage="1" sqref="M16:N27" xr:uid="{00000000-0002-0000-0000-000000000000}">
      <formula1>INDIRECT(AR16)</formula1>
    </dataValidation>
    <dataValidation type="custom" showErrorMessage="1" errorTitle="DATO NON VALIDA" error="L'inserimento di una misura &quot;x&quot; è possibile solo per i tipi F, G, K, L._x000a__x000a_x(max) = 80 cm" sqref="X16:Y27" xr:uid="{00000000-0002-0000-0000-000002000000}">
      <formula1>AND(OR(C16="F",C16="G",C16="K",C16="L"),X16&lt;=80)</formula1>
    </dataValidation>
    <dataValidation type="decimal" allowBlank="1" showErrorMessage="1" errorTitle="DATO NON VALIDA" error="Errore: c &gt; c(max) oppure c &lt; 9 cm!_x000a__x000a_" sqref="T16:U27" xr:uid="{00000000-0002-0000-0000-000003000000}">
      <formula1>9</formula1>
      <formula2>V16</formula2>
    </dataValidation>
    <dataValidation type="custom" errorStyle="warning" allowBlank="1" showErrorMessage="1" errorTitle="c &gt; cmax!" error="A questa lunghezza della cassetta, la misura &quot;c&quot; specificata non è fattibile. Ridurre la misura &quot;c&quot; con &quot;cmax&quot; o scegliere una lunghezza più grande della cassetta._x000a__x000a_In seguito le barre interne saranno prodotte più corte." sqref="AA16:AB27" xr:uid="{00000000-0002-0000-0000-000004000000}">
      <formula1>T16&lt;=V16</formula1>
    </dataValidation>
    <dataValidation allowBlank="1" showInputMessage="1" showErrorMessage="1" prompt="(nuova riga con Alt + Invio)" sqref="K5:AO7 K9:AO11" xr:uid="{00000000-0002-0000-0000-000006000000}"/>
    <dataValidation type="whole" operator="greaterThanOrEqual" allowBlank="1" showInputMessage="1" showErrorMessage="1" errorTitle="NUMERI DEI PEZZI" error="Sono disponibili solo quantità intere!" sqref="AC16:AD27" xr:uid="{00000000-0002-0000-0000-000007000000}">
      <formula1>1</formula1>
    </dataValidation>
    <dataValidation type="list" allowBlank="1" showErrorMessage="1" sqref="P16:Q27" xr:uid="{00000000-0002-0000-0000-000005000000}">
      <formula1>IF(C16="B",INDIRECT(AT16),IF(OR(C16="C", C16="K", C16="L", C16="N"),INDIRECT(AU16),AS16))</formula1>
    </dataValidation>
    <dataValidation type="list" allowBlank="1" showInputMessage="1" showErrorMessage="1" sqref="AH16:AI27 AH47:AI48" xr:uid="{AA458670-D68F-4FE3-8B3A-8F6787A24425}">
      <formula1>BQ</formula1>
    </dataValidation>
    <dataValidation type="whole" operator="greaterThanOrEqual" allowBlank="1" showInputMessage="1" showErrorMessage="1" errorTitle="NUMERO DI ROTOLI" error="Sono disponibili solo rotoli interi!" sqref="AI45:AO45" xr:uid="{72D36133-A8FA-4212-A97F-708A9175FD5D}">
      <formula1>1</formula1>
    </dataValidation>
    <dataValidation type="custom" operator="greaterThanOrEqual" allowBlank="1" showInputMessage="1" showErrorMessage="1" errorTitle="UNGÜLTIGE ANGABE" error="Fehler: b &lt; b(min)!" sqref="R16:S27" xr:uid="{D3C084DF-D56B-4366-B39A-AC6ED23ABC07}">
      <formula1>IF(OR(C16="F",C16="K",C16="L"),R16&gt;=13,R16&gt;=9)</formula1>
    </dataValidation>
  </dataValidations>
  <printOptions horizontalCentered="1"/>
  <pageMargins left="0.39370078740157483" right="0.39370078740157483" top="0.59055118110236215" bottom="0.59055118110236215" header="0.31496062992125984" footer="0.31496062992125984"/>
  <pageSetup paperSize="9" scale="72" orientation="portrait" r:id="rId1"/>
  <colBreaks count="1" manualBreakCount="1">
    <brk id="42" max="1048575" man="1"/>
  </colBreaks>
  <ignoredErrors>
    <ignoredError sqref="AF1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8000000}">
          <x14:formula1>
            <xm:f>'.'!$F$3:$F$6</xm:f>
          </x14:formula1>
          <xm:sqref>F47:G48</xm:sqref>
        </x14:dataValidation>
        <x14:dataValidation type="list" allowBlank="1" showInputMessage="1" showErrorMessage="1" xr:uid="{00000000-0002-0000-0000-000009000000}">
          <x14:formula1>
            <xm:f>'.'!$H$3:$H$5</xm:f>
          </x14:formula1>
          <xm:sqref>H47:I48</xm:sqref>
        </x14:dataValidation>
        <x14:dataValidation type="list" allowBlank="1" showInputMessage="1" showErrorMessage="1" xr:uid="{00000000-0002-0000-0000-00000A000000}">
          <x14:formula1>
            <xm:f>'.'!$B$3:$B$14</xm:f>
          </x14:formula1>
          <xm:sqref>C47:D48 C16:D27</xm:sqref>
        </x14:dataValidation>
        <x14:dataValidation type="list" allowBlank="1" showInputMessage="1" showErrorMessage="1" xr:uid="{00000000-0002-0000-0000-00000B000000}">
          <x14:formula1>
            <xm:f>'.'!$D$3:$D$6</xm:f>
          </x14:formula1>
          <xm:sqref>F16:G27</xm:sqref>
        </x14:dataValidation>
        <x14:dataValidation type="list" allowBlank="1" showInputMessage="1" showErrorMessage="1" xr:uid="{00000000-0002-0000-0000-00000C000000}">
          <x14:formula1>
            <xm:f>'.'!$F$3:$F$5</xm:f>
          </x14:formula1>
          <xm:sqref>H16:I27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1:T59"/>
  <sheetViews>
    <sheetView zoomScale="85" zoomScaleNormal="85" workbookViewId="0">
      <selection activeCell="N2" sqref="N2:R2"/>
    </sheetView>
  </sheetViews>
  <sheetFormatPr baseColWidth="10" defaultRowHeight="15" x14ac:dyDescent="0.25"/>
  <cols>
    <col min="1" max="1" width="4.140625" style="35" customWidth="1"/>
    <col min="2" max="2" width="9" style="35" customWidth="1"/>
    <col min="3" max="3" width="4" style="35" customWidth="1"/>
    <col min="4" max="4" width="9" style="35" customWidth="1"/>
    <col min="5" max="5" width="4" style="35" customWidth="1"/>
    <col min="6" max="6" width="7.5703125" style="35" bestFit="1" customWidth="1"/>
    <col min="7" max="7" width="4.5703125" style="35" customWidth="1"/>
    <col min="8" max="8" width="11.28515625" style="35" bestFit="1" customWidth="1"/>
    <col min="9" max="9" width="4.5703125" style="35" customWidth="1"/>
    <col min="10" max="10" width="9" style="35" customWidth="1"/>
    <col min="11" max="11" width="6.140625" style="35" customWidth="1"/>
    <col min="12" max="12" width="11.28515625" style="35" bestFit="1" customWidth="1"/>
    <col min="13" max="13" width="9" style="35" customWidth="1"/>
    <col min="14" max="16384" width="11.42578125" style="35"/>
  </cols>
  <sheetData>
    <row r="1" spans="2:20" x14ac:dyDescent="0.25">
      <c r="J1" s="103"/>
      <c r="K1" s="103"/>
      <c r="M1" s="4"/>
    </row>
    <row r="2" spans="2:20" x14ac:dyDescent="0.25">
      <c r="B2" s="2" t="s">
        <v>1</v>
      </c>
      <c r="D2" s="1" t="s">
        <v>7</v>
      </c>
      <c r="F2" s="2" t="s">
        <v>8</v>
      </c>
      <c r="H2" s="1" t="s">
        <v>6</v>
      </c>
      <c r="J2" s="286" t="s">
        <v>84</v>
      </c>
      <c r="K2" s="286"/>
      <c r="L2" s="105" t="s">
        <v>125</v>
      </c>
      <c r="N2" s="283" t="s">
        <v>63</v>
      </c>
      <c r="O2" s="284"/>
      <c r="P2" s="284"/>
      <c r="Q2" s="284"/>
      <c r="R2" s="285"/>
    </row>
    <row r="3" spans="2:20" x14ac:dyDescent="0.25">
      <c r="B3" s="3" t="s">
        <v>9</v>
      </c>
      <c r="D3" s="36">
        <v>8</v>
      </c>
      <c r="F3" s="3">
        <v>10</v>
      </c>
      <c r="H3" s="4">
        <v>6</v>
      </c>
      <c r="J3" s="104" t="s">
        <v>21</v>
      </c>
      <c r="K3" s="5" t="s">
        <v>36</v>
      </c>
      <c r="L3" s="106"/>
      <c r="N3" s="90"/>
      <c r="O3" s="100">
        <v>8</v>
      </c>
      <c r="P3" s="101">
        <v>10</v>
      </c>
      <c r="Q3" s="101">
        <v>12</v>
      </c>
      <c r="R3" s="102">
        <v>14</v>
      </c>
    </row>
    <row r="4" spans="2:20" x14ac:dyDescent="0.25">
      <c r="B4" s="3" t="s">
        <v>16</v>
      </c>
      <c r="D4" s="36">
        <v>10</v>
      </c>
      <c r="F4" s="3">
        <v>15</v>
      </c>
      <c r="H4" s="4">
        <v>9</v>
      </c>
      <c r="J4" s="104" t="s">
        <v>20</v>
      </c>
      <c r="K4" s="5" t="s">
        <v>39</v>
      </c>
      <c r="L4" s="106" t="s">
        <v>2</v>
      </c>
      <c r="N4" s="88" t="s">
        <v>9</v>
      </c>
      <c r="O4" s="84" t="s">
        <v>64</v>
      </c>
      <c r="P4" s="84" t="s">
        <v>65</v>
      </c>
      <c r="Q4" s="84" t="s">
        <v>66</v>
      </c>
      <c r="R4" s="86" t="s">
        <v>67</v>
      </c>
    </row>
    <row r="5" spans="2:20" x14ac:dyDescent="0.25">
      <c r="B5" s="3" t="s">
        <v>17</v>
      </c>
      <c r="D5" s="36">
        <v>12</v>
      </c>
      <c r="F5" s="4">
        <v>20</v>
      </c>
      <c r="H5" s="4">
        <v>11</v>
      </c>
      <c r="J5" s="104" t="s">
        <v>22</v>
      </c>
      <c r="K5" s="5" t="s">
        <v>37</v>
      </c>
      <c r="L5" s="4"/>
      <c r="N5" s="88" t="s">
        <v>17</v>
      </c>
      <c r="O5" s="84" t="s">
        <v>64</v>
      </c>
      <c r="P5" s="84" t="s">
        <v>65</v>
      </c>
      <c r="Q5" s="84" t="s">
        <v>66</v>
      </c>
      <c r="R5" s="86" t="s">
        <v>67</v>
      </c>
    </row>
    <row r="6" spans="2:20" x14ac:dyDescent="0.25">
      <c r="B6" s="3" t="s">
        <v>0</v>
      </c>
      <c r="D6" s="36">
        <v>14</v>
      </c>
      <c r="H6" s="4">
        <v>14</v>
      </c>
      <c r="J6" s="104" t="s">
        <v>23</v>
      </c>
      <c r="K6" s="5" t="s">
        <v>38</v>
      </c>
      <c r="L6" s="4"/>
      <c r="N6" s="88" t="s">
        <v>0</v>
      </c>
      <c r="O6" s="84" t="s">
        <v>64</v>
      </c>
      <c r="P6" s="84" t="s">
        <v>65</v>
      </c>
      <c r="Q6" s="84" t="s">
        <v>66</v>
      </c>
      <c r="R6" s="86" t="s">
        <v>67</v>
      </c>
    </row>
    <row r="7" spans="2:20" x14ac:dyDescent="0.25">
      <c r="B7" s="3" t="s">
        <v>10</v>
      </c>
      <c r="H7" s="4">
        <v>16</v>
      </c>
      <c r="J7" s="104" t="s">
        <v>27</v>
      </c>
      <c r="K7" s="5" t="s">
        <v>40</v>
      </c>
      <c r="L7" s="4"/>
      <c r="N7" s="88" t="s">
        <v>10</v>
      </c>
      <c r="O7" s="84" t="s">
        <v>64</v>
      </c>
      <c r="P7" s="84" t="s">
        <v>65</v>
      </c>
      <c r="Q7" s="84" t="s">
        <v>66</v>
      </c>
      <c r="R7" s="86" t="s">
        <v>67</v>
      </c>
    </row>
    <row r="8" spans="2:20" x14ac:dyDescent="0.25">
      <c r="B8" s="3" t="s">
        <v>11</v>
      </c>
      <c r="H8" s="4">
        <v>19</v>
      </c>
      <c r="J8" s="104" t="s">
        <v>28</v>
      </c>
      <c r="K8" s="5" t="s">
        <v>41</v>
      </c>
      <c r="L8" s="4"/>
      <c r="N8" s="88" t="s">
        <v>11</v>
      </c>
      <c r="O8" s="84" t="s">
        <v>64</v>
      </c>
      <c r="P8" s="84" t="s">
        <v>65</v>
      </c>
      <c r="Q8" s="84" t="s">
        <v>66</v>
      </c>
      <c r="R8" s="86" t="s">
        <v>67</v>
      </c>
    </row>
    <row r="9" spans="2:20" x14ac:dyDescent="0.25">
      <c r="B9" s="3" t="s">
        <v>18</v>
      </c>
      <c r="H9" s="5" t="s">
        <v>21</v>
      </c>
      <c r="J9" s="4"/>
      <c r="K9" s="4"/>
      <c r="L9" s="5"/>
      <c r="M9" s="4"/>
      <c r="N9" s="89" t="s">
        <v>15</v>
      </c>
      <c r="O9" s="85" t="s">
        <v>64</v>
      </c>
      <c r="P9" s="85" t="s">
        <v>65</v>
      </c>
      <c r="Q9" s="85" t="s">
        <v>66</v>
      </c>
      <c r="R9" s="87" t="s">
        <v>67</v>
      </c>
    </row>
    <row r="10" spans="2:20" x14ac:dyDescent="0.25">
      <c r="B10" s="3" t="s">
        <v>19</v>
      </c>
      <c r="H10" s="5" t="s">
        <v>20</v>
      </c>
      <c r="J10" s="4"/>
      <c r="K10" s="4"/>
      <c r="L10" s="5"/>
      <c r="M10" s="4"/>
      <c r="N10" s="80" t="s">
        <v>18</v>
      </c>
      <c r="O10" s="83" t="s">
        <v>68</v>
      </c>
      <c r="P10" s="83" t="s">
        <v>69</v>
      </c>
      <c r="Q10" s="83" t="s">
        <v>70</v>
      </c>
      <c r="R10" s="95" t="s">
        <v>71</v>
      </c>
    </row>
    <row r="11" spans="2:20" x14ac:dyDescent="0.25">
      <c r="B11" s="3" t="s">
        <v>12</v>
      </c>
      <c r="H11" s="5" t="s">
        <v>22</v>
      </c>
      <c r="J11" s="4"/>
      <c r="K11" s="4"/>
      <c r="L11" s="5"/>
      <c r="M11" s="4"/>
      <c r="N11" s="80" t="s">
        <v>12</v>
      </c>
      <c r="O11" s="83" t="s">
        <v>68</v>
      </c>
      <c r="P11" s="83" t="s">
        <v>69</v>
      </c>
      <c r="Q11" s="83" t="s">
        <v>70</v>
      </c>
      <c r="R11" s="95" t="s">
        <v>71</v>
      </c>
    </row>
    <row r="12" spans="2:20" x14ac:dyDescent="0.25">
      <c r="B12" s="3" t="s">
        <v>13</v>
      </c>
      <c r="H12" s="5" t="s">
        <v>23</v>
      </c>
      <c r="J12" s="4"/>
      <c r="K12" s="4"/>
      <c r="L12" s="5"/>
      <c r="M12" s="4"/>
      <c r="N12" s="80" t="s">
        <v>13</v>
      </c>
      <c r="O12" s="83" t="s">
        <v>68</v>
      </c>
      <c r="P12" s="83" t="s">
        <v>69</v>
      </c>
      <c r="Q12" s="83" t="s">
        <v>70</v>
      </c>
      <c r="R12" s="95" t="s">
        <v>71</v>
      </c>
    </row>
    <row r="13" spans="2:20" x14ac:dyDescent="0.25">
      <c r="B13" s="3" t="s">
        <v>14</v>
      </c>
      <c r="H13" s="5" t="s">
        <v>27</v>
      </c>
      <c r="J13" s="4"/>
      <c r="K13" s="4"/>
      <c r="L13" s="5"/>
      <c r="M13" s="4"/>
      <c r="N13" s="93" t="s">
        <v>14</v>
      </c>
      <c r="O13" s="96" t="s">
        <v>68</v>
      </c>
      <c r="P13" s="96" t="s">
        <v>69</v>
      </c>
      <c r="Q13" s="96" t="s">
        <v>70</v>
      </c>
      <c r="R13" s="97" t="s">
        <v>71</v>
      </c>
    </row>
    <row r="14" spans="2:20" x14ac:dyDescent="0.25">
      <c r="B14" s="3" t="s">
        <v>15</v>
      </c>
      <c r="H14" s="5" t="s">
        <v>28</v>
      </c>
      <c r="J14" s="4"/>
      <c r="K14" s="4"/>
      <c r="L14" s="5"/>
      <c r="M14" s="4"/>
      <c r="N14" s="94" t="s">
        <v>19</v>
      </c>
      <c r="O14" s="98" t="s">
        <v>76</v>
      </c>
      <c r="P14" s="98" t="s">
        <v>77</v>
      </c>
      <c r="Q14" s="98" t="s">
        <v>78</v>
      </c>
      <c r="R14" s="99" t="s">
        <v>79</v>
      </c>
      <c r="T14" s="81"/>
    </row>
    <row r="15" spans="2:20" x14ac:dyDescent="0.25">
      <c r="B15" s="3"/>
      <c r="D15" s="4"/>
      <c r="N15" s="89" t="s">
        <v>16</v>
      </c>
      <c r="O15" s="85" t="s">
        <v>72</v>
      </c>
      <c r="P15" s="85" t="s">
        <v>73</v>
      </c>
      <c r="Q15" s="85" t="s">
        <v>74</v>
      </c>
      <c r="R15" s="87" t="s">
        <v>75</v>
      </c>
      <c r="S15" s="84"/>
      <c r="T15" s="81"/>
    </row>
    <row r="16" spans="2:20" s="3" customFormat="1" x14ac:dyDescent="0.25">
      <c r="B16" s="3" t="s">
        <v>36</v>
      </c>
      <c r="D16" s="3" t="s">
        <v>39</v>
      </c>
      <c r="F16" s="3" t="s">
        <v>37</v>
      </c>
      <c r="H16" s="47" t="s">
        <v>38</v>
      </c>
      <c r="J16" s="3" t="s">
        <v>40</v>
      </c>
      <c r="L16" s="47" t="s">
        <v>41</v>
      </c>
      <c r="N16" s="91"/>
      <c r="O16" s="91"/>
      <c r="P16" s="91"/>
      <c r="Q16" s="91"/>
      <c r="R16" s="91"/>
      <c r="S16" s="91"/>
      <c r="T16" s="91"/>
    </row>
    <row r="17" spans="2:20" s="4" customFormat="1" x14ac:dyDescent="0.25">
      <c r="B17" s="3">
        <v>10</v>
      </c>
      <c r="D17" s="4">
        <v>16</v>
      </c>
      <c r="F17" s="4">
        <v>20</v>
      </c>
      <c r="H17" s="4">
        <v>26</v>
      </c>
      <c r="J17" s="4">
        <v>30</v>
      </c>
      <c r="L17" s="4">
        <v>36</v>
      </c>
      <c r="O17" s="47" t="s">
        <v>64</v>
      </c>
      <c r="P17" s="47" t="s">
        <v>65</v>
      </c>
      <c r="Q17" s="47" t="s">
        <v>66</v>
      </c>
      <c r="R17" s="47" t="s">
        <v>67</v>
      </c>
      <c r="S17" s="92"/>
      <c r="T17" s="92"/>
    </row>
    <row r="18" spans="2:20" s="4" customFormat="1" x14ac:dyDescent="0.25">
      <c r="B18" s="3">
        <v>11</v>
      </c>
      <c r="D18" s="4">
        <v>17</v>
      </c>
      <c r="F18" s="4">
        <v>21</v>
      </c>
      <c r="H18" s="4">
        <v>27</v>
      </c>
      <c r="J18" s="4">
        <v>31</v>
      </c>
      <c r="L18" s="4">
        <v>37</v>
      </c>
      <c r="O18" s="83">
        <v>9</v>
      </c>
      <c r="P18" s="83">
        <v>9</v>
      </c>
      <c r="Q18" s="83">
        <v>11</v>
      </c>
      <c r="R18" s="83">
        <v>14</v>
      </c>
    </row>
    <row r="19" spans="2:20" s="4" customFormat="1" x14ac:dyDescent="0.25">
      <c r="B19" s="3">
        <v>12</v>
      </c>
      <c r="D19" s="4">
        <v>18</v>
      </c>
      <c r="F19" s="4">
        <v>22</v>
      </c>
      <c r="H19" s="4">
        <v>28</v>
      </c>
      <c r="J19" s="4">
        <v>32</v>
      </c>
      <c r="L19" s="4">
        <v>38</v>
      </c>
      <c r="O19" s="83">
        <v>11</v>
      </c>
      <c r="P19" s="83">
        <v>11</v>
      </c>
      <c r="Q19" s="83">
        <v>14</v>
      </c>
      <c r="R19" s="83">
        <v>16</v>
      </c>
    </row>
    <row r="20" spans="2:20" s="4" customFormat="1" x14ac:dyDescent="0.25">
      <c r="B20" s="3">
        <v>13</v>
      </c>
      <c r="D20" s="4">
        <v>19</v>
      </c>
      <c r="F20" s="4">
        <v>23</v>
      </c>
      <c r="H20" s="4">
        <v>29</v>
      </c>
      <c r="J20" s="4">
        <v>33</v>
      </c>
      <c r="L20" s="4">
        <v>39</v>
      </c>
      <c r="O20" s="83">
        <v>14</v>
      </c>
      <c r="P20" s="83">
        <v>14</v>
      </c>
      <c r="Q20" s="83">
        <v>16</v>
      </c>
      <c r="R20" s="83">
        <v>19</v>
      </c>
    </row>
    <row r="21" spans="2:20" s="4" customFormat="1" x14ac:dyDescent="0.25">
      <c r="B21" s="3">
        <v>14</v>
      </c>
      <c r="D21" s="4">
        <v>20</v>
      </c>
      <c r="F21" s="4">
        <v>24</v>
      </c>
      <c r="H21" s="4">
        <v>30</v>
      </c>
      <c r="J21" s="4">
        <v>34</v>
      </c>
      <c r="L21" s="4">
        <v>40</v>
      </c>
      <c r="O21" s="83">
        <v>16</v>
      </c>
      <c r="P21" s="83">
        <v>16</v>
      </c>
      <c r="Q21" s="83">
        <v>19</v>
      </c>
      <c r="R21" s="83"/>
    </row>
    <row r="22" spans="2:20" s="4" customFormat="1" x14ac:dyDescent="0.25">
      <c r="B22" s="3">
        <v>15</v>
      </c>
      <c r="D22" s="4">
        <v>21</v>
      </c>
      <c r="F22" s="4">
        <v>25</v>
      </c>
      <c r="H22" s="4">
        <v>31</v>
      </c>
      <c r="J22" s="4">
        <v>35</v>
      </c>
      <c r="L22" s="4">
        <v>41</v>
      </c>
      <c r="O22" s="83">
        <v>19</v>
      </c>
      <c r="P22" s="83">
        <v>19</v>
      </c>
      <c r="Q22" s="83"/>
      <c r="R22" s="83"/>
    </row>
    <row r="23" spans="2:20" s="4" customFormat="1" x14ac:dyDescent="0.25">
      <c r="B23" s="3">
        <v>16</v>
      </c>
      <c r="D23" s="4">
        <v>22</v>
      </c>
      <c r="F23" s="4">
        <v>26</v>
      </c>
      <c r="H23" s="4">
        <v>32</v>
      </c>
      <c r="J23" s="4">
        <v>36</v>
      </c>
      <c r="L23" s="4">
        <v>42</v>
      </c>
      <c r="N23" s="83"/>
    </row>
    <row r="24" spans="2:20" s="4" customFormat="1" x14ac:dyDescent="0.25">
      <c r="B24" s="3">
        <v>17</v>
      </c>
      <c r="D24" s="4">
        <v>23</v>
      </c>
      <c r="F24" s="4">
        <v>27</v>
      </c>
      <c r="H24" s="4">
        <v>33</v>
      </c>
      <c r="J24" s="4">
        <v>37</v>
      </c>
      <c r="L24" s="4">
        <v>43</v>
      </c>
      <c r="N24" s="83"/>
      <c r="O24" s="47" t="s">
        <v>68</v>
      </c>
      <c r="P24" s="47" t="s">
        <v>69</v>
      </c>
      <c r="Q24" s="47" t="s">
        <v>70</v>
      </c>
      <c r="R24" s="47" t="s">
        <v>71</v>
      </c>
    </row>
    <row r="25" spans="2:20" s="4" customFormat="1" x14ac:dyDescent="0.25">
      <c r="B25" s="3">
        <v>18</v>
      </c>
      <c r="D25" s="4">
        <v>24</v>
      </c>
      <c r="F25" s="4">
        <v>28</v>
      </c>
      <c r="H25" s="4">
        <v>34</v>
      </c>
      <c r="J25" s="4">
        <v>38</v>
      </c>
      <c r="L25" s="4">
        <v>44</v>
      </c>
      <c r="N25" s="83"/>
      <c r="O25" s="83">
        <v>6</v>
      </c>
      <c r="P25" s="83">
        <v>6</v>
      </c>
      <c r="Q25" s="83">
        <v>9</v>
      </c>
      <c r="R25" s="83">
        <v>9</v>
      </c>
    </row>
    <row r="26" spans="2:20" s="4" customFormat="1" x14ac:dyDescent="0.25">
      <c r="B26" s="3">
        <v>19</v>
      </c>
      <c r="D26" s="4">
        <v>25</v>
      </c>
      <c r="F26" s="4">
        <v>29</v>
      </c>
      <c r="H26" s="4">
        <v>35</v>
      </c>
      <c r="J26" s="4">
        <v>39</v>
      </c>
      <c r="N26" s="83"/>
      <c r="O26" s="83">
        <v>9</v>
      </c>
      <c r="P26" s="83">
        <v>9</v>
      </c>
      <c r="Q26" s="83">
        <v>11</v>
      </c>
      <c r="R26" s="83">
        <v>11</v>
      </c>
    </row>
    <row r="27" spans="2:20" s="4" customFormat="1" x14ac:dyDescent="0.25">
      <c r="B27" s="3">
        <v>20</v>
      </c>
      <c r="D27" s="4">
        <v>26</v>
      </c>
      <c r="F27" s="4">
        <v>30</v>
      </c>
      <c r="H27" s="4">
        <v>36</v>
      </c>
      <c r="J27" s="4">
        <v>40</v>
      </c>
      <c r="O27" s="83">
        <v>11</v>
      </c>
      <c r="P27" s="83">
        <v>11</v>
      </c>
      <c r="Q27" s="83">
        <v>14</v>
      </c>
      <c r="R27" s="83">
        <v>14</v>
      </c>
    </row>
    <row r="28" spans="2:20" s="4" customFormat="1" x14ac:dyDescent="0.25">
      <c r="B28" s="3">
        <v>21</v>
      </c>
      <c r="D28" s="4">
        <v>27</v>
      </c>
      <c r="F28" s="4">
        <v>31</v>
      </c>
      <c r="H28" s="4">
        <v>37</v>
      </c>
      <c r="J28" s="4">
        <v>41</v>
      </c>
      <c r="O28" s="83">
        <v>14</v>
      </c>
      <c r="P28" s="83">
        <v>14</v>
      </c>
      <c r="Q28" s="83">
        <v>16</v>
      </c>
      <c r="R28" s="83">
        <v>16</v>
      </c>
    </row>
    <row r="29" spans="2:20" s="4" customFormat="1" x14ac:dyDescent="0.25">
      <c r="B29" s="3">
        <v>22</v>
      </c>
      <c r="D29" s="4">
        <v>28</v>
      </c>
      <c r="F29" s="4">
        <v>32</v>
      </c>
      <c r="H29" s="4">
        <v>38</v>
      </c>
      <c r="J29" s="4">
        <v>42</v>
      </c>
      <c r="O29" s="83">
        <v>16</v>
      </c>
      <c r="P29" s="83">
        <v>16</v>
      </c>
      <c r="Q29" s="83">
        <v>19</v>
      </c>
      <c r="R29" s="83">
        <v>19</v>
      </c>
    </row>
    <row r="30" spans="2:20" s="4" customFormat="1" x14ac:dyDescent="0.25">
      <c r="B30" s="3">
        <v>23</v>
      </c>
      <c r="D30" s="4">
        <v>29</v>
      </c>
      <c r="F30" s="4">
        <v>33</v>
      </c>
      <c r="H30" s="4">
        <v>39</v>
      </c>
      <c r="J30" s="4">
        <v>43</v>
      </c>
      <c r="O30" s="83">
        <v>19</v>
      </c>
      <c r="P30" s="83">
        <v>19</v>
      </c>
    </row>
    <row r="31" spans="2:20" s="4" customFormat="1" x14ac:dyDescent="0.25">
      <c r="B31" s="3">
        <v>24</v>
      </c>
      <c r="D31" s="4">
        <v>30</v>
      </c>
      <c r="F31" s="4">
        <v>34</v>
      </c>
      <c r="H31" s="4">
        <v>40</v>
      </c>
      <c r="J31" s="4">
        <v>44</v>
      </c>
    </row>
    <row r="32" spans="2:20" s="4" customFormat="1" x14ac:dyDescent="0.25">
      <c r="B32" s="3">
        <v>25</v>
      </c>
      <c r="D32" s="4">
        <v>31</v>
      </c>
      <c r="F32" s="4">
        <v>35</v>
      </c>
      <c r="H32" s="4">
        <v>41</v>
      </c>
      <c r="O32" s="47" t="s">
        <v>76</v>
      </c>
      <c r="P32" s="47" t="s">
        <v>77</v>
      </c>
      <c r="Q32" s="47" t="s">
        <v>78</v>
      </c>
      <c r="R32" s="47" t="s">
        <v>79</v>
      </c>
    </row>
    <row r="33" spans="2:18" s="4" customFormat="1" x14ac:dyDescent="0.25">
      <c r="B33" s="3">
        <v>26</v>
      </c>
      <c r="D33" s="4">
        <v>32</v>
      </c>
      <c r="F33" s="4">
        <v>36</v>
      </c>
      <c r="H33" s="4">
        <v>42</v>
      </c>
      <c r="O33" s="83">
        <v>14</v>
      </c>
      <c r="P33" s="83">
        <v>14</v>
      </c>
      <c r="Q33" s="83">
        <v>19</v>
      </c>
      <c r="R33" s="83">
        <v>19</v>
      </c>
    </row>
    <row r="34" spans="2:18" s="4" customFormat="1" x14ac:dyDescent="0.25">
      <c r="B34" s="3">
        <v>27</v>
      </c>
      <c r="D34" s="4">
        <v>33</v>
      </c>
      <c r="F34" s="4">
        <v>37</v>
      </c>
      <c r="H34" s="4">
        <v>43</v>
      </c>
      <c r="O34" s="83">
        <v>16</v>
      </c>
      <c r="P34" s="83">
        <v>16</v>
      </c>
      <c r="Q34" s="83"/>
      <c r="R34" s="83"/>
    </row>
    <row r="35" spans="2:18" s="4" customFormat="1" x14ac:dyDescent="0.25">
      <c r="B35" s="3">
        <v>28</v>
      </c>
      <c r="D35" s="4">
        <v>34</v>
      </c>
      <c r="F35" s="4">
        <v>38</v>
      </c>
      <c r="H35" s="4">
        <v>44</v>
      </c>
      <c r="O35" s="83">
        <v>19</v>
      </c>
      <c r="P35" s="83">
        <v>19</v>
      </c>
      <c r="Q35" s="83"/>
      <c r="R35" s="83"/>
    </row>
    <row r="36" spans="2:18" s="4" customFormat="1" x14ac:dyDescent="0.25">
      <c r="B36" s="3">
        <v>29</v>
      </c>
      <c r="D36" s="4">
        <v>35</v>
      </c>
      <c r="F36" s="4">
        <v>39</v>
      </c>
      <c r="O36" s="83"/>
      <c r="P36" s="83"/>
      <c r="Q36" s="83"/>
      <c r="R36" s="83"/>
    </row>
    <row r="37" spans="2:18" s="4" customFormat="1" x14ac:dyDescent="0.25">
      <c r="B37" s="3">
        <v>30</v>
      </c>
      <c r="D37" s="4">
        <v>36</v>
      </c>
      <c r="F37" s="4">
        <v>40</v>
      </c>
      <c r="O37" s="47" t="s">
        <v>72</v>
      </c>
      <c r="P37" s="47" t="s">
        <v>73</v>
      </c>
      <c r="Q37" s="47" t="s">
        <v>74</v>
      </c>
      <c r="R37" s="47" t="s">
        <v>75</v>
      </c>
    </row>
    <row r="38" spans="2:18" s="4" customFormat="1" x14ac:dyDescent="0.25">
      <c r="B38" s="3">
        <v>31</v>
      </c>
      <c r="D38" s="4">
        <v>37</v>
      </c>
      <c r="F38" s="4">
        <v>41</v>
      </c>
      <c r="O38" s="83" t="s">
        <v>21</v>
      </c>
      <c r="P38" s="83" t="s">
        <v>21</v>
      </c>
      <c r="Q38" s="83" t="s">
        <v>20</v>
      </c>
      <c r="R38" s="83" t="s">
        <v>20</v>
      </c>
    </row>
    <row r="39" spans="2:18" s="4" customFormat="1" x14ac:dyDescent="0.25">
      <c r="B39" s="3">
        <v>32</v>
      </c>
      <c r="D39" s="4">
        <v>38</v>
      </c>
      <c r="F39" s="4">
        <v>42</v>
      </c>
      <c r="O39" s="83" t="s">
        <v>20</v>
      </c>
      <c r="P39" s="83" t="s">
        <v>20</v>
      </c>
      <c r="Q39" s="83" t="s">
        <v>22</v>
      </c>
      <c r="R39" s="83" t="s">
        <v>22</v>
      </c>
    </row>
    <row r="40" spans="2:18" s="4" customFormat="1" x14ac:dyDescent="0.25">
      <c r="B40" s="3">
        <v>33</v>
      </c>
      <c r="D40" s="4">
        <v>39</v>
      </c>
      <c r="F40" s="4">
        <v>43</v>
      </c>
      <c r="O40" s="83" t="s">
        <v>22</v>
      </c>
      <c r="P40" s="83" t="s">
        <v>22</v>
      </c>
      <c r="Q40" s="83" t="s">
        <v>23</v>
      </c>
      <c r="R40" s="83" t="s">
        <v>23</v>
      </c>
    </row>
    <row r="41" spans="2:18" s="4" customFormat="1" x14ac:dyDescent="0.25">
      <c r="B41" s="3">
        <v>34</v>
      </c>
      <c r="D41" s="4">
        <v>40</v>
      </c>
      <c r="F41" s="4">
        <v>44</v>
      </c>
      <c r="O41" s="83" t="s">
        <v>23</v>
      </c>
      <c r="P41" s="83" t="s">
        <v>23</v>
      </c>
      <c r="Q41" s="83" t="s">
        <v>27</v>
      </c>
      <c r="R41" s="83" t="s">
        <v>27</v>
      </c>
    </row>
    <row r="42" spans="2:18" s="4" customFormat="1" x14ac:dyDescent="0.25">
      <c r="B42" s="3">
        <v>35</v>
      </c>
      <c r="D42" s="4">
        <v>41</v>
      </c>
      <c r="O42" s="83" t="s">
        <v>27</v>
      </c>
      <c r="P42" s="83" t="s">
        <v>27</v>
      </c>
      <c r="Q42" s="83" t="s">
        <v>28</v>
      </c>
      <c r="R42" s="83" t="s">
        <v>28</v>
      </c>
    </row>
    <row r="43" spans="2:18" s="4" customFormat="1" x14ac:dyDescent="0.25">
      <c r="B43" s="3">
        <v>36</v>
      </c>
      <c r="D43" s="4">
        <v>42</v>
      </c>
      <c r="O43" s="83" t="s">
        <v>28</v>
      </c>
      <c r="P43" s="83" t="s">
        <v>28</v>
      </c>
      <c r="Q43" s="83"/>
      <c r="R43" s="83"/>
    </row>
    <row r="44" spans="2:18" s="4" customFormat="1" x14ac:dyDescent="0.25">
      <c r="B44" s="3">
        <v>37</v>
      </c>
      <c r="D44" s="4">
        <v>43</v>
      </c>
    </row>
    <row r="45" spans="2:18" s="4" customFormat="1" x14ac:dyDescent="0.25">
      <c r="B45" s="3">
        <v>38</v>
      </c>
      <c r="D45" s="4">
        <v>44</v>
      </c>
    </row>
    <row r="46" spans="2:18" s="4" customFormat="1" x14ac:dyDescent="0.25">
      <c r="B46" s="3">
        <v>39</v>
      </c>
    </row>
    <row r="47" spans="2:18" s="4" customFormat="1" x14ac:dyDescent="0.25">
      <c r="B47" s="3">
        <v>40</v>
      </c>
    </row>
    <row r="48" spans="2:18" s="4" customFormat="1" x14ac:dyDescent="0.25">
      <c r="B48" s="3">
        <v>41</v>
      </c>
    </row>
    <row r="49" spans="2:2" s="4" customFormat="1" x14ac:dyDescent="0.25">
      <c r="B49" s="3">
        <v>42</v>
      </c>
    </row>
    <row r="50" spans="2:2" s="4" customFormat="1" x14ac:dyDescent="0.25">
      <c r="B50" s="3">
        <v>43</v>
      </c>
    </row>
    <row r="51" spans="2:2" s="4" customFormat="1" x14ac:dyDescent="0.25">
      <c r="B51" s="3">
        <v>44</v>
      </c>
    </row>
    <row r="52" spans="2:2" s="4" customFormat="1" x14ac:dyDescent="0.25">
      <c r="B52" s="3"/>
    </row>
    <row r="53" spans="2:2" s="4" customFormat="1" x14ac:dyDescent="0.25">
      <c r="B53" s="3"/>
    </row>
    <row r="54" spans="2:2" s="4" customFormat="1" x14ac:dyDescent="0.25">
      <c r="B54" s="3"/>
    </row>
    <row r="55" spans="2:2" s="4" customFormat="1" x14ac:dyDescent="0.25">
      <c r="B55" s="3"/>
    </row>
    <row r="56" spans="2:2" s="4" customFormat="1" x14ac:dyDescent="0.25">
      <c r="B56" s="3"/>
    </row>
    <row r="57" spans="2:2" s="4" customFormat="1" x14ac:dyDescent="0.25">
      <c r="B57" s="3"/>
    </row>
    <row r="58" spans="2:2" s="4" customFormat="1" x14ac:dyDescent="0.25"/>
    <row r="59" spans="2:2" s="4" customFormat="1" x14ac:dyDescent="0.25"/>
  </sheetData>
  <sheetProtection password="C1ED" sheet="1" objects="1" scenarios="1" selectLockedCells="1"/>
  <mergeCells count="2">
    <mergeCell ref="N2:R2"/>
    <mergeCell ref="J2:K2"/>
  </mergeCells>
  <pageMargins left="0.7" right="0.7" top="0.75" bottom="0.75" header="0.3" footer="0.3"/>
  <pageSetup paperSize="9" orientation="portrait" r:id="rId1"/>
  <tableParts count="2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CRBDOC0226-538425530-86184</_dlc_DocId>
    <_dlc_DocIdUrl xmlns="d564a89d-9287-4e5f-9ef6-e5f137d90db6">
      <Url>https://crbch.sharepoint.com/sites/team-prd-ablagestruktur-fur-kunden/_layouts/15/DocIdRedir.aspx?ID=CRBDOC0226-538425530-86184</Url>
      <Description>CRBDOC0226-538425530-86184</Description>
    </_dlc_DocIdUrl>
  </documentManagement>
</p:properties>
</file>

<file path=customXml/itemProps1.xml><?xml version="1.0" encoding="utf-8"?>
<ds:datastoreItem xmlns:ds="http://schemas.openxmlformats.org/officeDocument/2006/customXml" ds:itemID="{1365A39A-F8D9-4C4D-AFE5-E6E7318CA4D9}"/>
</file>

<file path=customXml/itemProps2.xml><?xml version="1.0" encoding="utf-8"?>
<ds:datastoreItem xmlns:ds="http://schemas.openxmlformats.org/officeDocument/2006/customXml" ds:itemID="{1471C84F-7133-4D6E-979A-A465C87F97A6}"/>
</file>

<file path=customXml/itemProps3.xml><?xml version="1.0" encoding="utf-8"?>
<ds:datastoreItem xmlns:ds="http://schemas.openxmlformats.org/officeDocument/2006/customXml" ds:itemID="{5534A783-689A-46A0-BFB2-805C4189D28A}"/>
</file>

<file path=customXml/itemProps4.xml><?xml version="1.0" encoding="utf-8"?>
<ds:datastoreItem xmlns:ds="http://schemas.openxmlformats.org/officeDocument/2006/customXml" ds:itemID="{92B73183-7662-412A-8FEA-6A1F4A39F34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ebea BEWA - Speciali</vt:lpstr>
      <vt:lpstr>.</vt:lpstr>
      <vt:lpstr>BQ</vt:lpstr>
      <vt:lpstr>'ebea BEWA - Speciali'!Druckbereich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Moduli d'ordine</dc:title>
  <dc:creator>Karim Limacher</dc:creator>
  <cp:lastModifiedBy>Limacher Karim</cp:lastModifiedBy>
  <cp:lastPrinted>2018-08-22T10:57:24Z</cp:lastPrinted>
  <dcterms:created xsi:type="dcterms:W3CDTF">2015-05-11T05:08:10Z</dcterms:created>
  <dcterms:modified xsi:type="dcterms:W3CDTF">2022-11-02T21:50:34Z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27a3582a-13d3-4d97-be0a-fe3ec6ed8aa9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