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6D7156D9-10B9-497C-8B88-EFF1A4F769B9}" xr6:coauthVersionLast="47" xr6:coauthVersionMax="47" xr10:uidLastSave="{00000000-0000-0000-0000-000000000000}"/>
  <workbookProtection workbookPassword="C1ED" lockStructure="1"/>
  <bookViews>
    <workbookView xWindow="2805" yWindow="3255" windowWidth="33615" windowHeight="18345" xr2:uid="{00000000-000D-0000-FFFF-FFFF00000000}"/>
  </bookViews>
  <sheets>
    <sheet name="RUWA RB" sheetId="4" r:id="rId1"/>
    <sheet name="." sheetId="2" state="hidden" r:id="rId2"/>
  </sheets>
  <definedNames>
    <definedName name="_xlnm.Print_Area" localSheetId="0">'RUWA RB'!$A$1:$AN$56</definedName>
    <definedName name="Typ">'.'!$B$3:$B$34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7" i="4" l="1"/>
  <c r="AE26" i="4"/>
  <c r="AE25" i="4"/>
  <c r="AE24" i="4"/>
  <c r="AE23" i="4"/>
  <c r="AE22" i="4"/>
  <c r="AE21" i="4"/>
  <c r="AE20" i="4"/>
  <c r="AE19" i="4"/>
  <c r="AE18" i="4"/>
  <c r="AE17" i="4"/>
  <c r="AE16" i="4"/>
  <c r="AC35" i="4" l="1"/>
  <c r="AC34" i="4"/>
  <c r="AC33" i="4"/>
  <c r="AA36" i="4" l="1"/>
  <c r="Y27" i="4"/>
  <c r="V27" i="4"/>
  <c r="T27" i="4"/>
  <c r="R27" i="4"/>
  <c r="P27" i="4"/>
  <c r="Y26" i="4"/>
  <c r="V26" i="4"/>
  <c r="T26" i="4"/>
  <c r="R26" i="4"/>
  <c r="P26" i="4"/>
  <c r="Y25" i="4"/>
  <c r="V25" i="4"/>
  <c r="T25" i="4"/>
  <c r="R25" i="4"/>
  <c r="P25" i="4"/>
  <c r="Y24" i="4"/>
  <c r="V24" i="4"/>
  <c r="T24" i="4"/>
  <c r="R24" i="4"/>
  <c r="P24" i="4"/>
  <c r="Y23" i="4"/>
  <c r="V23" i="4"/>
  <c r="T23" i="4"/>
  <c r="R23" i="4"/>
  <c r="P23" i="4"/>
  <c r="Y22" i="4"/>
  <c r="V22" i="4"/>
  <c r="T22" i="4"/>
  <c r="R22" i="4"/>
  <c r="P22" i="4"/>
  <c r="Y21" i="4"/>
  <c r="V21" i="4"/>
  <c r="T21" i="4"/>
  <c r="R21" i="4"/>
  <c r="P21" i="4"/>
  <c r="Y20" i="4"/>
  <c r="V20" i="4"/>
  <c r="T20" i="4"/>
  <c r="R20" i="4"/>
  <c r="P20" i="4"/>
  <c r="Y19" i="4"/>
  <c r="V19" i="4"/>
  <c r="T19" i="4"/>
  <c r="R19" i="4"/>
  <c r="P19" i="4"/>
  <c r="Y18" i="4"/>
  <c r="V18" i="4"/>
  <c r="T18" i="4"/>
  <c r="R18" i="4"/>
  <c r="P18" i="4"/>
  <c r="Y17" i="4"/>
  <c r="V17" i="4"/>
  <c r="T17" i="4"/>
  <c r="R17" i="4"/>
  <c r="P17" i="4"/>
  <c r="Y16" i="4"/>
  <c r="V16" i="4"/>
  <c r="T16" i="4"/>
  <c r="R16" i="4"/>
  <c r="P16" i="4"/>
  <c r="AC50" i="4" l="1"/>
  <c r="Y49" i="4" l="1"/>
  <c r="AC49" i="4" s="1"/>
  <c r="V49" i="4"/>
  <c r="T49" i="4"/>
  <c r="R49" i="4"/>
  <c r="P49" i="4"/>
  <c r="Y48" i="4"/>
  <c r="AC48" i="4" s="1"/>
  <c r="V48" i="4"/>
  <c r="T48" i="4"/>
  <c r="R48" i="4"/>
  <c r="P48" i="4"/>
  <c r="AC27" i="4"/>
  <c r="AC26" i="4"/>
  <c r="AC25" i="4"/>
  <c r="AC24" i="4"/>
  <c r="AC23" i="4"/>
  <c r="AC22" i="4"/>
  <c r="AC21" i="4"/>
  <c r="AC20" i="4"/>
  <c r="AC19" i="4"/>
  <c r="AC18" i="4"/>
  <c r="AC17" i="4"/>
  <c r="AC16" i="4" l="1"/>
  <c r="AA28" i="4" s="1"/>
  <c r="AR16" i="4" l="1"/>
  <c r="AP26" i="4"/>
  <c r="AP17" i="4"/>
  <c r="AP18" i="4"/>
  <c r="AP19" i="4"/>
  <c r="AP20" i="4"/>
  <c r="AP21" i="4"/>
  <c r="AP22" i="4"/>
  <c r="AP23" i="4"/>
  <c r="AP24" i="4"/>
  <c r="AP25" i="4"/>
  <c r="AP27" i="4"/>
  <c r="AP16" i="4"/>
  <c r="AQ16" i="4"/>
  <c r="AV22" i="4" l="1"/>
  <c r="BN22" i="4" s="1"/>
  <c r="AV24" i="4"/>
  <c r="BN24" i="4" s="1"/>
  <c r="AW16" i="4"/>
  <c r="BF28" i="4"/>
  <c r="AZ18" i="4"/>
  <c r="AZ24" i="4"/>
  <c r="AY17" i="4"/>
  <c r="AY18" i="4"/>
  <c r="AY19" i="4"/>
  <c r="AY20" i="4"/>
  <c r="AY21" i="4"/>
  <c r="AY22" i="4"/>
  <c r="AY23" i="4"/>
  <c r="AZ23" i="4" s="1"/>
  <c r="AY24" i="4"/>
  <c r="BG24" i="4" s="1"/>
  <c r="AY25" i="4"/>
  <c r="AY26" i="4"/>
  <c r="AY27" i="4"/>
  <c r="AQ17" i="4"/>
  <c r="BG26" i="4" l="1"/>
  <c r="AZ26" i="4"/>
  <c r="AZ20" i="4"/>
  <c r="BG20" i="4" s="1"/>
  <c r="BG18" i="4"/>
  <c r="AZ17" i="4"/>
  <c r="BG17" i="4" s="1"/>
  <c r="AZ22" i="4"/>
  <c r="BG22" i="4" s="1"/>
  <c r="AZ21" i="4"/>
  <c r="BG21" i="4" s="1"/>
  <c r="BG23" i="4"/>
  <c r="AZ27" i="4"/>
  <c r="BG27" i="4" s="1"/>
  <c r="AZ19" i="4"/>
  <c r="BG19" i="4" s="1"/>
  <c r="AZ25" i="4"/>
  <c r="BG25" i="4" s="1"/>
  <c r="BK27" i="4"/>
  <c r="AW27" i="4"/>
  <c r="AU27" i="4"/>
  <c r="AV27" i="4" s="1"/>
  <c r="BN27" i="4" s="1"/>
  <c r="AR27" i="4"/>
  <c r="AQ27" i="4"/>
  <c r="BK26" i="4"/>
  <c r="AW26" i="4"/>
  <c r="AU26" i="4"/>
  <c r="AV26" i="4" s="1"/>
  <c r="BN26" i="4" s="1"/>
  <c r="AR26" i="4"/>
  <c r="AQ26" i="4"/>
  <c r="BK25" i="4"/>
  <c r="AW25" i="4"/>
  <c r="AU25" i="4"/>
  <c r="AV25" i="4" s="1"/>
  <c r="BN25" i="4" s="1"/>
  <c r="AR25" i="4"/>
  <c r="AQ25" i="4"/>
  <c r="BK24" i="4"/>
  <c r="AW24" i="4"/>
  <c r="AU24" i="4"/>
  <c r="AR24" i="4"/>
  <c r="AQ24" i="4"/>
  <c r="BK23" i="4"/>
  <c r="AW23" i="4"/>
  <c r="AU23" i="4"/>
  <c r="AV23" i="4" s="1"/>
  <c r="BN23" i="4" s="1"/>
  <c r="AR23" i="4"/>
  <c r="AQ23" i="4"/>
  <c r="BK22" i="4"/>
  <c r="AW22" i="4"/>
  <c r="AU22" i="4"/>
  <c r="AR22" i="4"/>
  <c r="AQ22" i="4"/>
  <c r="BK21" i="4"/>
  <c r="AW21" i="4"/>
  <c r="AU21" i="4"/>
  <c r="AV21" i="4" s="1"/>
  <c r="BN21" i="4" s="1"/>
  <c r="AR21" i="4"/>
  <c r="AQ21" i="4"/>
  <c r="BK20" i="4"/>
  <c r="AW20" i="4"/>
  <c r="AU20" i="4"/>
  <c r="AV20" i="4" s="1"/>
  <c r="BN20" i="4" s="1"/>
  <c r="AR20" i="4"/>
  <c r="AQ20" i="4"/>
  <c r="BK19" i="4"/>
  <c r="AW19" i="4"/>
  <c r="AU19" i="4"/>
  <c r="AV19" i="4" s="1"/>
  <c r="BN19" i="4" s="1"/>
  <c r="AR19" i="4"/>
  <c r="AQ19" i="4"/>
  <c r="BK18" i="4"/>
  <c r="AW18" i="4"/>
  <c r="AU18" i="4"/>
  <c r="AV18" i="4" s="1"/>
  <c r="BN18" i="4" s="1"/>
  <c r="AR18" i="4"/>
  <c r="AQ18" i="4"/>
  <c r="BK17" i="4"/>
  <c r="AW17" i="4"/>
  <c r="AU17" i="4"/>
  <c r="AV17" i="4" s="1"/>
  <c r="BN17" i="4" s="1"/>
  <c r="AR17" i="4"/>
  <c r="BK16" i="4"/>
  <c r="AU16" i="4"/>
  <c r="BE21" i="4" l="1"/>
  <c r="BF21" i="4" s="1"/>
  <c r="BI21" i="4" s="1"/>
  <c r="BE20" i="4"/>
  <c r="BF20" i="4" s="1"/>
  <c r="BI20" i="4" s="1"/>
  <c r="BM27" i="4"/>
  <c r="BM25" i="4"/>
  <c r="BO25" i="4" s="1"/>
  <c r="BM24" i="4"/>
  <c r="BO24" i="4" s="1"/>
  <c r="BM20" i="4"/>
  <c r="BM19" i="4"/>
  <c r="BM17" i="4"/>
  <c r="BL20" i="4"/>
  <c r="BM23" i="4"/>
  <c r="BM22" i="4"/>
  <c r="BO22" i="4" s="1"/>
  <c r="BM18" i="4"/>
  <c r="BM26" i="4"/>
  <c r="BL23" i="4"/>
  <c r="BL17" i="4"/>
  <c r="BM21" i="4"/>
  <c r="BO21" i="4" s="1"/>
  <c r="BL21" i="4"/>
  <c r="BL24" i="4"/>
  <c r="BL22" i="4"/>
  <c r="BL19" i="4"/>
  <c r="BO19" i="4" s="1"/>
  <c r="BL18" i="4"/>
  <c r="BO18" i="4" s="1"/>
  <c r="BL25" i="4"/>
  <c r="BL27" i="4"/>
  <c r="BO27" i="4" s="1"/>
  <c r="BL26" i="4"/>
  <c r="BM16" i="4"/>
  <c r="AV16" i="4"/>
  <c r="BN16" i="4" s="1"/>
  <c r="BD19" i="4"/>
  <c r="BE19" i="4" s="1"/>
  <c r="BF19" i="4" s="1"/>
  <c r="BI19" i="4" s="1"/>
  <c r="BA18" i="4"/>
  <c r="BB18" i="4" s="1"/>
  <c r="BA21" i="4"/>
  <c r="BB21" i="4" s="1"/>
  <c r="BD17" i="4"/>
  <c r="BE17" i="4" s="1"/>
  <c r="BF17" i="4" s="1"/>
  <c r="BI17" i="4" s="1"/>
  <c r="BA20" i="4"/>
  <c r="BB20" i="4" s="1"/>
  <c r="BA22" i="4"/>
  <c r="BB22" i="4" s="1"/>
  <c r="BA16" i="4"/>
  <c r="BB16" i="4" s="1"/>
  <c r="BD24" i="4"/>
  <c r="BE24" i="4" s="1"/>
  <c r="BA17" i="4"/>
  <c r="BB17" i="4" s="1"/>
  <c r="BD25" i="4"/>
  <c r="BE25" i="4" s="1"/>
  <c r="BD21" i="4"/>
  <c r="AX22" i="4"/>
  <c r="AX17" i="4"/>
  <c r="BD18" i="4"/>
  <c r="BE18" i="4" s="1"/>
  <c r="BA19" i="4"/>
  <c r="BD26" i="4"/>
  <c r="BE26" i="4" s="1"/>
  <c r="BF26" i="4" s="1"/>
  <c r="BI26" i="4" s="1"/>
  <c r="AX19" i="4"/>
  <c r="BD23" i="4"/>
  <c r="BE23" i="4" s="1"/>
  <c r="BF23" i="4" s="1"/>
  <c r="BI23" i="4" s="1"/>
  <c r="BD27" i="4"/>
  <c r="BE27" i="4" s="1"/>
  <c r="BF27" i="4" s="1"/>
  <c r="BI27" i="4" s="1"/>
  <c r="AX20" i="4"/>
  <c r="BD20" i="4"/>
  <c r="BA23" i="4"/>
  <c r="BB23" i="4" s="1"/>
  <c r="BA24" i="4"/>
  <c r="BB24" i="4" s="1"/>
  <c r="BA25" i="4"/>
  <c r="BB25" i="4" s="1"/>
  <c r="BA26" i="4"/>
  <c r="BB26" i="4" s="1"/>
  <c r="BA27" i="4"/>
  <c r="BB27" i="4" s="1"/>
  <c r="AX23" i="4"/>
  <c r="AX24" i="4"/>
  <c r="AX25" i="4"/>
  <c r="AX26" i="4"/>
  <c r="AX27" i="4"/>
  <c r="AX21" i="4"/>
  <c r="BD22" i="4"/>
  <c r="BE22" i="4" s="1"/>
  <c r="BF22" i="4" s="1"/>
  <c r="BI22" i="4" s="1"/>
  <c r="AX18" i="4"/>
  <c r="AX16" i="4"/>
  <c r="AY16" i="4" s="1"/>
  <c r="BD16" i="4"/>
  <c r="BE16" i="4" s="1"/>
  <c r="BO17" i="4" l="1"/>
  <c r="BO23" i="4"/>
  <c r="BF25" i="4"/>
  <c r="BI25" i="4" s="1"/>
  <c r="BF24" i="4"/>
  <c r="BI24" i="4" s="1"/>
  <c r="BF18" i="4"/>
  <c r="BI18" i="4" s="1"/>
  <c r="BF16" i="4"/>
  <c r="BI16" i="4" s="1"/>
  <c r="BO20" i="4"/>
  <c r="BO26" i="4"/>
  <c r="BC16" i="4"/>
  <c r="BH16" i="4" s="1"/>
  <c r="BC20" i="4"/>
  <c r="BH20" i="4" s="1"/>
  <c r="BC27" i="4"/>
  <c r="BH27" i="4" s="1"/>
  <c r="BC26" i="4"/>
  <c r="BH26" i="4" s="1"/>
  <c r="BC25" i="4"/>
  <c r="BH25" i="4" s="1"/>
  <c r="BC24" i="4"/>
  <c r="BH24" i="4" s="1"/>
  <c r="BC23" i="4"/>
  <c r="BH23" i="4" s="1"/>
  <c r="BL16" i="4"/>
  <c r="AZ16" i="4"/>
  <c r="BG16" i="4" s="1"/>
  <c r="BC18" i="4"/>
  <c r="BH18" i="4" s="1"/>
  <c r="BC21" i="4"/>
  <c r="BH21" i="4" s="1"/>
  <c r="BC17" i="4"/>
  <c r="BH17" i="4" s="1"/>
  <c r="BC22" i="4"/>
  <c r="BH22" i="4" s="1"/>
  <c r="BB19" i="4"/>
  <c r="BJ24" i="4" l="1"/>
  <c r="BP24" i="4" s="1"/>
  <c r="BJ16" i="4"/>
  <c r="BO16" i="4"/>
  <c r="BC19" i="4"/>
  <c r="BH19" i="4" s="1"/>
  <c r="BJ19" i="4" s="1"/>
  <c r="BP19" i="4" s="1"/>
  <c r="BJ17" i="4"/>
  <c r="BP17" i="4" s="1"/>
  <c r="BJ18" i="4"/>
  <c r="BP18" i="4" s="1"/>
  <c r="BJ22" i="4"/>
  <c r="BP22" i="4" s="1"/>
  <c r="BJ21" i="4"/>
  <c r="BP21" i="4" s="1"/>
  <c r="BJ23" i="4"/>
  <c r="BP23" i="4" s="1"/>
  <c r="BJ26" i="4"/>
  <c r="BP26" i="4" s="1"/>
  <c r="BP16" i="4" l="1"/>
  <c r="BJ25" i="4"/>
  <c r="BP25" i="4" s="1"/>
  <c r="BJ20" i="4"/>
  <c r="BP20" i="4" s="1"/>
  <c r="BJ27" i="4"/>
  <c r="BP27" i="4" s="1"/>
</calcChain>
</file>

<file path=xl/sharedStrings.xml><?xml version="1.0" encoding="utf-8"?>
<sst xmlns="http://schemas.openxmlformats.org/spreadsheetml/2006/main" count="149" uniqueCount="121">
  <si>
    <t>H</t>
  </si>
  <si>
    <t>Typ</t>
  </si>
  <si>
    <t>Ø</t>
  </si>
  <si>
    <t>Teilung</t>
  </si>
  <si>
    <t>B</t>
  </si>
  <si>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</si>
  <si>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</si>
  <si>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</si>
  <si>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</si>
  <si>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</si>
  <si>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</si>
  <si>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</si>
  <si>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leer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</si>
  <si>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</si>
  <si>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</si>
  <si>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</si>
  <si>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</si>
  <si>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</si>
  <si>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</si>
  <si>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</si>
  <si>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</si>
  <si>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</si>
  <si>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</si>
  <si>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</si>
  <si>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</si>
  <si>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</si>
  <si>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</si>
  <si>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</si>
  <si>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</si>
  <si>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</si>
  <si>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</si>
  <si>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</si>
  <si>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</si>
  <si>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</si>
  <si>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</si>
  <si>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</si>
  <si>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</si>
  <si>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Länge Hut L</t>
  </si>
  <si>
    <t>Höhe H</t>
  </si>
  <si>
    <t>Breite H</t>
  </si>
  <si>
    <t xml:space="preserve">Ø </t>
  </si>
  <si>
    <t xml:space="preserve">s </t>
  </si>
  <si>
    <t>RB 10-100-100-750</t>
  </si>
  <si>
    <t>RB 10-100-110-750</t>
  </si>
  <si>
    <t>RB 10-100-120-750</t>
  </si>
  <si>
    <t>RB 10-100-130-750</t>
  </si>
  <si>
    <t>RB 10-100-140-750</t>
  </si>
  <si>
    <t>RB 10-100-150-750</t>
  </si>
  <si>
    <t>RB 10-100-160-750</t>
  </si>
  <si>
    <t>RB 12-100-170-750</t>
  </si>
  <si>
    <t>RB 12-100-180-750</t>
  </si>
  <si>
    <t>RB 12-100-190-750</t>
  </si>
  <si>
    <t>RB 12-100-200-750</t>
  </si>
  <si>
    <t>RB 12-100-210-750</t>
  </si>
  <si>
    <t>RB 12-100-220-750</t>
  </si>
  <si>
    <t>RB 12-100-230-750</t>
  </si>
  <si>
    <t>RB 12-100-240-750</t>
  </si>
  <si>
    <t>RB 12-100-250-750</t>
  </si>
  <si>
    <t>RB 12-100-260-750</t>
  </si>
  <si>
    <t>RB 12-100-270-750</t>
  </si>
  <si>
    <t>RB 12-100-280-750</t>
  </si>
  <si>
    <t>RB 12-100-290-750</t>
  </si>
  <si>
    <t>RB 12-100-300-750</t>
  </si>
  <si>
    <t>RB 12-100-310-750</t>
  </si>
  <si>
    <t>RB 12-100-320-750</t>
  </si>
  <si>
    <t>RB 12-100-330-750</t>
  </si>
  <si>
    <t>RB 12-100-340-750</t>
  </si>
  <si>
    <t>RB 12-075-350-750</t>
  </si>
  <si>
    <t>RB 12-075-360-750</t>
  </si>
  <si>
    <t>RB 12-075-370-750</t>
  </si>
  <si>
    <t>RB 12-075-380-750</t>
  </si>
  <si>
    <t>RB 12-075-390-750</t>
  </si>
  <si>
    <t>RB 12-075-400-750</t>
  </si>
  <si>
    <t>Type</t>
  </si>
  <si>
    <r>
      <t xml:space="preserve">Dimensions
</t>
    </r>
    <r>
      <rPr>
        <sz val="10"/>
        <color theme="1"/>
        <rFont val="Calibri"/>
        <family val="2"/>
        <scheme val="minor"/>
      </rPr>
      <t>[mm]</t>
    </r>
  </si>
  <si>
    <r>
      <t xml:space="preserve">Longueur
L </t>
    </r>
    <r>
      <rPr>
        <sz val="10"/>
        <color theme="1"/>
        <rFont val="Calibri"/>
        <family val="2"/>
        <scheme val="minor"/>
      </rPr>
      <t>[mm]</t>
    </r>
  </si>
  <si>
    <r>
      <t>N° liste*: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(*obliggatoire)</t>
    </r>
  </si>
  <si>
    <t>N° de plan:</t>
  </si>
  <si>
    <t>Date:</t>
  </si>
  <si>
    <t>Date de livraison:</t>
  </si>
  <si>
    <t>Interlocuteir chantier*:</t>
  </si>
  <si>
    <t>Téléphone chantier*:</t>
  </si>
  <si>
    <t>N° objet RUWA:</t>
  </si>
  <si>
    <t>Bureau d'ingénieur*:</t>
  </si>
  <si>
    <t>Chantier*:</t>
  </si>
  <si>
    <t>Elément*:</t>
  </si>
  <si>
    <t>Remarques:</t>
  </si>
  <si>
    <t>Adresse de livraison*:</t>
  </si>
  <si>
    <t>Entreprise de construction*:</t>
  </si>
  <si>
    <r>
      <t xml:space="preserve">Qté
</t>
    </r>
    <r>
      <rPr>
        <sz val="10"/>
        <color theme="1"/>
        <rFont val="Calibri"/>
        <family val="2"/>
        <scheme val="minor"/>
      </rPr>
      <t>[pcs]</t>
    </r>
  </si>
  <si>
    <r>
      <t xml:space="preserve">Ʃ
</t>
    </r>
    <r>
      <rPr>
        <sz val="10"/>
        <color theme="1"/>
        <rFont val="Calibri"/>
        <family val="2"/>
        <scheme val="minor"/>
      </rPr>
      <t>[m']</t>
    </r>
  </si>
  <si>
    <t>Elément/
Remarques</t>
  </si>
  <si>
    <t>Total</t>
  </si>
  <si>
    <t>Ordre de remplissage</t>
  </si>
  <si>
    <r>
      <rPr>
        <b/>
        <sz val="11"/>
        <color theme="1"/>
        <rFont val="Calibri"/>
        <family val="2"/>
        <scheme val="minor"/>
      </rPr>
      <t>N° du dessin</t>
    </r>
    <r>
      <rPr>
        <sz val="11"/>
        <color theme="1"/>
        <rFont val="Calibri"/>
        <family val="2"/>
        <charset val="238"/>
        <scheme val="minor"/>
      </rPr>
      <t xml:space="preserve"> et éventuelles remarques</t>
    </r>
  </si>
  <si>
    <t>Réalisations spéciales avec dessin de l'élément</t>
  </si>
  <si>
    <t>Demande de prix</t>
  </si>
  <si>
    <t>Commandes</t>
  </si>
  <si>
    <t>Champs obligatoires</t>
  </si>
  <si>
    <t>POUR TOUTE QUESTION, CONTACTER NOS INGENIEURS.</t>
  </si>
  <si>
    <r>
      <t xml:space="preserve">Poids
</t>
    </r>
    <r>
      <rPr>
        <sz val="10"/>
        <color theme="1"/>
        <rFont val="Calibri"/>
        <family val="2"/>
        <scheme val="minor"/>
      </rPr>
      <t>[kg/pcs]</t>
    </r>
  </si>
  <si>
    <t>Gewicht</t>
  </si>
  <si>
    <t>www.ruwa-ag.ch</t>
  </si>
  <si>
    <t>info@ruwa-ag.ch</t>
  </si>
  <si>
    <t>verkauf@ruwa-ag.ch</t>
  </si>
  <si>
    <t>technik@ruwa-ag.ch</t>
  </si>
  <si>
    <t>Conseils techniques</t>
  </si>
  <si>
    <t>Dessiné:</t>
  </si>
  <si>
    <t>Vérifié:</t>
  </si>
  <si>
    <t>Choix libre</t>
  </si>
  <si>
    <t>30000_E1</t>
  </si>
  <si>
    <t>EXEMPLES</t>
  </si>
  <si>
    <t>LÉGENDE</t>
  </si>
  <si>
    <t>Pas le libre choix</t>
  </si>
  <si>
    <t>r1</t>
  </si>
  <si>
    <t>r2</t>
  </si>
  <si>
    <t>r3</t>
  </si>
  <si>
    <t>FR
01-2023</t>
  </si>
  <si>
    <t>Dalle P2, H= 260 mm</t>
  </si>
  <si>
    <t>Dalle P1, H= 400 mm</t>
  </si>
  <si>
    <t>Dalle P1, H= 300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</si>
</sst>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  <numFmt numFmtId="170" formatCode="#.00\ &quot;m'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3">
    <xf numFmtId="0" fontId="0" fillId="0" borderId="0"/>
    <xf numFmtId="0" fontId="21" fillId="0" borderId="0"/>
    <xf numFmtId="0" fontId="12" fillId="0" borderId="0"/>
    <xf numFmtId="0" fontId="2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55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4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6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0" xfId="0" applyFont="1" applyBorder="1" applyProtection="1"/>
    <xf numFmtId="0" fontId="14" fillId="0" borderId="0" xfId="0" applyFont="1" applyProtection="1"/>
    <xf numFmtId="0" fontId="14" fillId="0" borderId="0" xfId="0" applyFont="1" applyFill="1" applyBorder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8" fillId="0" borderId="23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/>
    <xf numFmtId="0" fontId="5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indent="2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indent="1"/>
    </xf>
    <xf numFmtId="0" fontId="0" fillId="0" borderId="0" xfId="0" applyProtection="1">
      <protection locked="0"/>
    </xf>
    <xf numFmtId="0" fontId="0" fillId="2" borderId="0" xfId="0" applyFill="1" applyAlignment="1" applyProtection="1">
      <alignment vertical="center"/>
    </xf>
    <xf numFmtId="0" fontId="14" fillId="4" borderId="30" xfId="0" applyFont="1" applyFill="1" applyBorder="1" applyAlignment="1" applyProtection="1">
      <alignment horizontal="center" vertical="center"/>
    </xf>
    <xf numFmtId="0" fontId="32" fillId="0" borderId="0" xfId="0" applyNumberFormat="1" applyFont="1" applyBorder="1" applyAlignment="1" applyProtection="1">
      <alignment horizontal="center" vertical="center"/>
    </xf>
    <xf numFmtId="1" fontId="16" fillId="0" borderId="30" xfId="0" applyNumberFormat="1" applyFont="1" applyBorder="1" applyAlignment="1" applyProtection="1">
      <alignment horizontal="center" vertical="center"/>
    </xf>
    <xf numFmtId="0" fontId="32" fillId="0" borderId="30" xfId="0" applyNumberFormat="1" applyFont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 wrapText="1"/>
    </xf>
    <xf numFmtId="0" fontId="23" fillId="4" borderId="30" xfId="0" applyFont="1" applyFill="1" applyBorder="1" applyAlignment="1" applyProtection="1">
      <alignment horizontal="right" vertical="center" wrapText="1"/>
    </xf>
    <xf numFmtId="0" fontId="14" fillId="4" borderId="30" xfId="0" applyFont="1" applyFill="1" applyBorder="1" applyAlignment="1" applyProtection="1">
      <alignment horizontal="left" vertical="center"/>
    </xf>
    <xf numFmtId="49" fontId="23" fillId="4" borderId="30" xfId="0" applyNumberFormat="1" applyFont="1" applyFill="1" applyBorder="1" applyAlignment="1" applyProtection="1">
      <alignment horizontal="center" vertical="center" wrapText="1"/>
    </xf>
    <xf numFmtId="167" fontId="28" fillId="0" borderId="30" xfId="0" applyNumberFormat="1" applyFont="1" applyBorder="1" applyAlignment="1" applyProtection="1">
      <alignment horizontal="center" vertical="center"/>
    </xf>
    <xf numFmtId="168" fontId="0" fillId="0" borderId="30" xfId="0" applyNumberFormat="1" applyBorder="1" applyAlignment="1" applyProtection="1">
      <alignment horizontal="center" vertical="center"/>
    </xf>
    <xf numFmtId="169" fontId="0" fillId="0" borderId="30" xfId="0" applyNumberFormat="1" applyBorder="1" applyAlignment="1" applyProtection="1">
      <alignment horizontal="center" vertical="center"/>
    </xf>
    <xf numFmtId="169" fontId="28" fillId="0" borderId="30" xfId="0" applyNumberFormat="1" applyFont="1" applyBorder="1" applyAlignment="1" applyProtection="1">
      <alignment horizontal="center" vertical="center"/>
    </xf>
    <xf numFmtId="169" fontId="0" fillId="3" borderId="30" xfId="0" applyNumberFormat="1" applyFill="1" applyBorder="1" applyAlignment="1" applyProtection="1">
      <alignment horizontal="center" vertical="center"/>
    </xf>
    <xf numFmtId="169" fontId="0" fillId="6" borderId="30" xfId="0" applyNumberFormat="1" applyFill="1" applyBorder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left" vertical="center" inden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6" fillId="0" borderId="0" xfId="0" applyFont="1" applyFill="1" applyBorder="1" applyAlignment="1" applyProtection="1">
      <alignment horizontal="left" wrapText="1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Border="1" applyAlignment="1" applyProtection="1">
      <alignment horizontal="left" vertical="center" indent="1"/>
    </xf>
    <xf numFmtId="166" fontId="14" fillId="2" borderId="0" xfId="0" applyNumberFormat="1" applyFont="1" applyFill="1" applyBorder="1" applyAlignment="1" applyProtection="1">
      <alignment horizontal="center" vertical="center"/>
    </xf>
    <xf numFmtId="169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 vertical="center"/>
    </xf>
    <xf numFmtId="166" fontId="14" fillId="2" borderId="1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Fill="1"/>
    <xf numFmtId="0" fontId="0" fillId="0" borderId="39" xfId="0" applyBorder="1" applyAlignment="1" applyProtection="1">
      <alignment vertical="center"/>
    </xf>
    <xf numFmtId="0" fontId="0" fillId="9" borderId="20" xfId="0" applyFill="1" applyBorder="1" applyAlignment="1" applyProtection="1">
      <alignment horizontal="left" vertical="center" indent="1"/>
    </xf>
    <xf numFmtId="0" fontId="0" fillId="9" borderId="2" xfId="0" applyFill="1" applyBorder="1" applyAlignment="1" applyProtection="1">
      <alignment horizontal="left" vertical="center" indent="1"/>
    </xf>
    <xf numFmtId="0" fontId="0" fillId="9" borderId="3" xfId="0" applyFill="1" applyBorder="1" applyAlignment="1" applyProtection="1">
      <alignment horizontal="left" vertical="center" indent="1"/>
    </xf>
    <xf numFmtId="0" fontId="0" fillId="10" borderId="20" xfId="0" applyFill="1" applyBorder="1" applyAlignment="1" applyProtection="1">
      <alignment horizontal="left" vertical="center" indent="1"/>
    </xf>
    <xf numFmtId="0" fontId="0" fillId="10" borderId="2" xfId="0" applyFill="1" applyBorder="1" applyAlignment="1" applyProtection="1">
      <alignment horizontal="left" vertical="center" indent="1"/>
    </xf>
    <xf numFmtId="0" fontId="0" fillId="10" borderId="3" xfId="0" applyFill="1" applyBorder="1" applyAlignment="1" applyProtection="1">
      <alignment horizontal="left" vertical="center" indent="1"/>
    </xf>
    <xf numFmtId="0" fontId="0" fillId="8" borderId="20" xfId="0" applyFill="1" applyBorder="1" applyAlignment="1" applyProtection="1">
      <alignment horizontal="left" vertical="center" indent="1"/>
    </xf>
    <xf numFmtId="0" fontId="0" fillId="8" borderId="2" xfId="0" applyFill="1" applyBorder="1" applyAlignment="1" applyProtection="1">
      <alignment horizontal="left" vertical="center" indent="1"/>
    </xf>
    <xf numFmtId="0" fontId="0" fillId="8" borderId="3" xfId="0" applyFill="1" applyBorder="1" applyAlignment="1" applyProtection="1">
      <alignment horizontal="left" vertical="center" indent="1"/>
    </xf>
    <xf numFmtId="0" fontId="14" fillId="0" borderId="34" xfId="0" applyFont="1" applyBorder="1" applyAlignment="1" applyProtection="1">
      <alignment horizontal="left" vertical="center" indent="1"/>
    </xf>
    <xf numFmtId="14" fontId="2" fillId="3" borderId="4" xfId="0" applyNumberFormat="1" applyFont="1" applyFill="1" applyBorder="1" applyAlignment="1" applyProtection="1">
      <alignment horizontal="left" vertical="center" indent="1"/>
      <protection locked="0"/>
    </xf>
    <xf numFmtId="14" fontId="2" fillId="3" borderId="0" xfId="0" applyNumberFormat="1" applyFont="1" applyFill="1" applyBorder="1" applyAlignment="1" applyProtection="1">
      <alignment horizontal="left" vertical="center" indent="1"/>
      <protection locked="0"/>
    </xf>
    <xf numFmtId="0" fontId="14" fillId="0" borderId="4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vertical="center" indent="1"/>
    </xf>
    <xf numFmtId="49" fontId="2" fillId="3" borderId="4" xfId="0" applyNumberFormat="1" applyFont="1" applyFill="1" applyBorder="1" applyAlignment="1" applyProtection="1">
      <alignment horizontal="left" vertical="center" indent="1"/>
      <protection locked="0"/>
    </xf>
    <xf numFmtId="49" fontId="2" fillId="3" borderId="0" xfId="0" applyNumberFormat="1" applyFont="1" applyFill="1" applyBorder="1" applyAlignment="1" applyProtection="1">
      <alignment horizontal="left" vertical="center" indent="1"/>
      <protection locked="0"/>
    </xf>
    <xf numFmtId="2" fontId="0" fillId="0" borderId="20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2" fontId="0" fillId="0" borderId="12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169" fontId="0" fillId="0" borderId="20" xfId="0" applyNumberFormat="1" applyBorder="1" applyAlignment="1" applyProtection="1">
      <alignment horizontal="center" vertical="center"/>
    </xf>
    <xf numFmtId="169" fontId="0" fillId="0" borderId="3" xfId="0" applyNumberFormat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left" vertical="center" indent="1"/>
    </xf>
    <xf numFmtId="1" fontId="15" fillId="0" borderId="20" xfId="0" applyNumberFormat="1" applyFont="1" applyBorder="1" applyAlignment="1" applyProtection="1">
      <alignment horizontal="center" vertical="center"/>
    </xf>
    <xf numFmtId="1" fontId="15" fillId="0" borderId="3" xfId="0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" fontId="15" fillId="0" borderId="16" xfId="0" applyNumberFormat="1" applyFont="1" applyBorder="1" applyAlignment="1" applyProtection="1">
      <alignment horizontal="center" vertical="center"/>
    </xf>
    <xf numFmtId="1" fontId="15" fillId="0" borderId="17" xfId="0" applyNumberFormat="1" applyFont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 applyProtection="1">
      <alignment horizontal="left" vertical="center" indent="1"/>
      <protection locked="0"/>
    </xf>
    <xf numFmtId="49" fontId="13" fillId="3" borderId="19" xfId="0" applyNumberFormat="1" applyFont="1" applyFill="1" applyBorder="1" applyAlignment="1" applyProtection="1">
      <alignment horizontal="left" vertical="center" indent="1"/>
      <protection locked="0"/>
    </xf>
    <xf numFmtId="49" fontId="13" fillId="3" borderId="4" xfId="0" applyNumberFormat="1" applyFont="1" applyFill="1" applyBorder="1" applyAlignment="1" applyProtection="1">
      <alignment horizontal="left" vertical="center" indent="1"/>
      <protection locked="0"/>
    </xf>
    <xf numFmtId="1" fontId="23" fillId="11" borderId="37" xfId="0" applyNumberFormat="1" applyFont="1" applyFill="1" applyBorder="1" applyAlignment="1" applyProtection="1">
      <alignment horizontal="center" vertical="center"/>
    </xf>
    <xf numFmtId="0" fontId="14" fillId="11" borderId="34" xfId="0" applyFont="1" applyFill="1" applyBorder="1" applyAlignment="1" applyProtection="1">
      <alignment vertical="center"/>
    </xf>
    <xf numFmtId="0" fontId="14" fillId="11" borderId="38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indent="1"/>
    </xf>
    <xf numFmtId="1" fontId="15" fillId="9" borderId="20" xfId="0" applyNumberFormat="1" applyFont="1" applyFill="1" applyBorder="1" applyAlignment="1" applyProtection="1">
      <alignment horizontal="center" vertical="center"/>
    </xf>
    <xf numFmtId="1" fontId="15" fillId="9" borderId="3" xfId="0" applyNumberFormat="1" applyFont="1" applyFill="1" applyBorder="1" applyAlignment="1" applyProtection="1">
      <alignment horizontal="center" vertical="center"/>
    </xf>
    <xf numFmtId="1" fontId="0" fillId="9" borderId="20" xfId="0" applyNumberFormat="1" applyFill="1" applyBorder="1" applyAlignment="1" applyProtection="1">
      <alignment horizontal="center" vertical="center"/>
    </xf>
    <xf numFmtId="1" fontId="0" fillId="9" borderId="3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 vertical="center"/>
    </xf>
    <xf numFmtId="1" fontId="0" fillId="0" borderId="13" xfId="0" applyNumberForma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9" xfId="0" applyBorder="1" applyAlignment="1"/>
    <xf numFmtId="170" fontId="14" fillId="2" borderId="1" xfId="0" applyNumberFormat="1" applyFont="1" applyFill="1" applyBorder="1" applyAlignment="1" applyProtection="1">
      <alignment horizontal="center" vertical="center"/>
    </xf>
    <xf numFmtId="164" fontId="14" fillId="2" borderId="1" xfId="0" applyNumberFormat="1" applyFont="1" applyFill="1" applyBorder="1" applyAlignment="1" applyProtection="1">
      <alignment horizontal="left" vertical="center" indent="1"/>
    </xf>
    <xf numFmtId="0" fontId="35" fillId="0" borderId="0" xfId="0" applyFont="1" applyBorder="1" applyAlignment="1" applyProtection="1">
      <alignment horizontal="center" wrapText="1"/>
    </xf>
    <xf numFmtId="0" fontId="0" fillId="9" borderId="20" xfId="0" applyFill="1" applyBorder="1" applyAlignment="1" applyProtection="1">
      <alignment horizontal="center" vertical="center"/>
    </xf>
    <xf numFmtId="0" fontId="0" fillId="9" borderId="3" xfId="0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1" fontId="0" fillId="0" borderId="16" xfId="0" applyNumberFormat="1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169" fontId="0" fillId="10" borderId="20" xfId="0" applyNumberFormat="1" applyFill="1" applyBorder="1" applyAlignment="1" applyProtection="1">
      <alignment horizontal="center" vertical="center"/>
    </xf>
    <xf numFmtId="169" fontId="0" fillId="10" borderId="3" xfId="0" applyNumberFormat="1" applyFill="1" applyBorder="1" applyAlignment="1" applyProtection="1">
      <alignment horizontal="center" vertical="center"/>
    </xf>
    <xf numFmtId="169" fontId="0" fillId="0" borderId="12" xfId="0" applyNumberFormat="1" applyBorder="1" applyAlignment="1" applyProtection="1">
      <alignment horizontal="center" vertical="center"/>
      <protection locked="0"/>
    </xf>
    <xf numFmtId="169" fontId="0" fillId="0" borderId="13" xfId="0" applyNumberFormat="1" applyBorder="1" applyAlignment="1" applyProtection="1">
      <alignment horizontal="center" vertical="center"/>
      <protection locked="0"/>
    </xf>
    <xf numFmtId="169" fontId="0" fillId="0" borderId="20" xfId="0" applyNumberFormat="1" applyBorder="1" applyAlignment="1" applyProtection="1">
      <alignment horizontal="center" vertical="center"/>
      <protection locked="0"/>
    </xf>
    <xf numFmtId="169" fontId="0" fillId="0" borderId="3" xfId="0" applyNumberFormat="1" applyBorder="1" applyAlignment="1" applyProtection="1">
      <alignment horizontal="center" vertical="center"/>
      <protection locked="0"/>
    </xf>
    <xf numFmtId="3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3" xfId="0" applyNumberFormat="1" applyFill="1" applyBorder="1" applyAlignment="1" applyProtection="1">
      <alignment horizontal="center" vertical="center"/>
      <protection locked="0"/>
    </xf>
    <xf numFmtId="169" fontId="0" fillId="0" borderId="16" xfId="0" applyNumberFormat="1" applyBorder="1" applyAlignment="1" applyProtection="1">
      <alignment horizontal="center" vertical="center"/>
      <protection locked="0"/>
    </xf>
    <xf numFmtId="169" fontId="0" fillId="0" borderId="17" xfId="0" applyNumberFormat="1" applyBorder="1" applyAlignment="1" applyProtection="1">
      <alignment horizontal="center" vertical="center"/>
      <protection locked="0"/>
    </xf>
    <xf numFmtId="0" fontId="0" fillId="10" borderId="20" xfId="0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center" vertical="center"/>
    </xf>
    <xf numFmtId="3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0" fillId="0" borderId="22" xfId="0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14" fillId="0" borderId="19" xfId="0" applyFont="1" applyFill="1" applyBorder="1" applyAlignment="1" applyProtection="1">
      <alignment horizontal="left" vertical="center" indent="1"/>
    </xf>
    <xf numFmtId="0" fontId="23" fillId="5" borderId="31" xfId="0" applyFont="1" applyFill="1" applyBorder="1" applyAlignment="1" applyProtection="1">
      <alignment horizontal="center" vertical="center" wrapText="1"/>
    </xf>
    <xf numFmtId="0" fontId="23" fillId="5" borderId="33" xfId="0" applyFont="1" applyFill="1" applyBorder="1" applyAlignment="1" applyProtection="1">
      <alignment horizontal="center" vertical="center" wrapText="1"/>
    </xf>
    <xf numFmtId="0" fontId="23" fillId="5" borderId="32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27" fillId="4" borderId="30" xfId="0" applyFont="1" applyFill="1" applyBorder="1" applyAlignment="1" applyProtection="1">
      <alignment horizontal="center" vertical="center" wrapText="1"/>
    </xf>
    <xf numFmtId="0" fontId="14" fillId="4" borderId="31" xfId="0" applyFont="1" applyFill="1" applyBorder="1" applyAlignment="1" applyProtection="1">
      <alignment horizontal="center" vertical="center" wrapText="1"/>
    </xf>
    <xf numFmtId="0" fontId="14" fillId="4" borderId="33" xfId="0" applyFont="1" applyFill="1" applyBorder="1" applyAlignment="1" applyProtection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</xf>
    <xf numFmtId="0" fontId="23" fillId="4" borderId="3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1" fontId="15" fillId="0" borderId="12" xfId="0" applyNumberFormat="1" applyFont="1" applyBorder="1" applyAlignment="1" applyProtection="1">
      <alignment horizontal="center" vertical="center"/>
    </xf>
    <xf numFmtId="1" fontId="15" fillId="0" borderId="13" xfId="0" applyNumberFormat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0" xfId="0" applyNumberFormat="1" applyFont="1" applyFill="1" applyBorder="1" applyAlignment="1" applyProtection="1">
      <alignment horizontal="left" vertical="center" indent="1"/>
      <protection locked="0"/>
    </xf>
    <xf numFmtId="49" fontId="4" fillId="3" borderId="5" xfId="0" applyNumberFormat="1" applyFont="1" applyFill="1" applyBorder="1" applyAlignment="1" applyProtection="1">
      <alignment horizontal="left" vertical="center" indent="1"/>
      <protection locked="0"/>
    </xf>
    <xf numFmtId="49" fontId="4" fillId="3" borderId="5" xfId="0" applyNumberFormat="1" applyFont="1" applyFill="1" applyBorder="1" applyAlignment="1" applyProtection="1">
      <alignment horizontal="left" vertical="top" wrapText="1" indent="1"/>
      <protection locked="0"/>
    </xf>
    <xf numFmtId="0" fontId="24" fillId="0" borderId="0" xfId="0" applyFont="1" applyBorder="1" applyAlignment="1" applyProtection="1">
      <alignment horizontal="center" vertical="center"/>
    </xf>
    <xf numFmtId="49" fontId="13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3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3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13" fillId="3" borderId="0" xfId="0" applyNumberFormat="1" applyFont="1" applyFill="1" applyBorder="1" applyAlignment="1" applyProtection="1">
      <alignment horizontal="left" vertical="center" indent="1"/>
      <protection locked="0"/>
    </xf>
    <xf numFmtId="49" fontId="13" fillId="3" borderId="5" xfId="0" applyNumberFormat="1" applyFont="1" applyFill="1" applyBorder="1" applyAlignment="1" applyProtection="1">
      <alignment horizontal="left" vertical="center" indent="1"/>
      <protection locked="0"/>
    </xf>
    <xf numFmtId="49" fontId="6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3" fillId="3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1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2" fontId="0" fillId="0" borderId="16" xfId="0" applyNumberFormat="1" applyBorder="1" applyAlignment="1" applyProtection="1">
      <alignment horizontal="center" vertical="center"/>
    </xf>
    <xf numFmtId="2" fontId="0" fillId="0" borderId="17" xfId="0" applyNumberFormat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0" fillId="4" borderId="30" xfId="0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5">
    <dxf>
      <fill>
        <patternFill>
          <bgColor theme="8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C6EFCE"/>
      <color rgb="FFFFC7CE"/>
      <color rgb="FF99FFCC"/>
      <color rgb="FFFF9999"/>
      <color rgb="FFBF0000"/>
      <color rgb="FFC6EF9C"/>
      <color rgb="FFFFEB9C"/>
      <color rgb="FF000000"/>
      <color rgb="FFF85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27</xdr:row>
      <xdr:rowOff>133350</xdr:rowOff>
    </xdr:from>
    <xdr:to>
      <xdr:col>10</xdr:col>
      <xdr:colOff>68644</xdr:colOff>
      <xdr:row>27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4927</xdr:rowOff>
    </xdr:from>
    <xdr:to>
      <xdr:col>36</xdr:col>
      <xdr:colOff>76199</xdr:colOff>
      <xdr:row>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927"/>
          <a:ext cx="7591424" cy="690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900" b="1"/>
            <a:t>Formulaire de commande </a:t>
          </a:r>
          <a:r>
            <a:rPr lang="de-CH" sz="1900" b="1">
              <a:solidFill>
                <a:schemeClr val="accent1"/>
              </a:solidFill>
            </a:rPr>
            <a:t>RUWA RB Système</a:t>
          </a:r>
          <a:r>
            <a:rPr lang="de-CH" sz="1900" b="1" baseline="0">
              <a:solidFill>
                <a:schemeClr val="accent1"/>
              </a:solidFill>
            </a:rPr>
            <a:t> d'armature des tuyaux</a:t>
          </a:r>
          <a:endParaRPr lang="de-CH" sz="19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114300</xdr:colOff>
      <xdr:row>51</xdr:row>
      <xdr:rowOff>76200</xdr:rowOff>
    </xdr:from>
    <xdr:to>
      <xdr:col>13</xdr:col>
      <xdr:colOff>77550</xdr:colOff>
      <xdr:row>52</xdr:row>
      <xdr:rowOff>207600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568A4DF-4047-4F94-8476-40B7FEE46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944350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36</xdr:row>
      <xdr:rowOff>28575</xdr:rowOff>
    </xdr:from>
    <xdr:to>
      <xdr:col>34</xdr:col>
      <xdr:colOff>208550</xdr:colOff>
      <xdr:row>45</xdr:row>
      <xdr:rowOff>38475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43D43BCB-3531-44D0-BEC0-C22E05B4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8896350"/>
          <a:ext cx="5971174" cy="172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A56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4" width="2.7109375" style="64" customWidth="1"/>
    <col min="5" max="5" width="0.85546875" style="64" customWidth="1"/>
    <col min="6" max="6" width="3.42578125" style="64" customWidth="1"/>
    <col min="7" max="7" width="3.42578125" style="9" customWidth="1"/>
    <col min="8" max="9" width="3.42578125" style="64" customWidth="1"/>
    <col min="10" max="10" width="0.85546875" style="64" customWidth="1"/>
    <col min="11" max="14" width="3.140625" style="64" customWidth="1"/>
    <col min="15" max="15" width="0.85546875" style="9" customWidth="1"/>
    <col min="16" max="19" width="3.42578125" style="64" customWidth="1"/>
    <col min="20" max="20" width="3.42578125" style="9" customWidth="1"/>
    <col min="21" max="23" width="3.42578125" style="64" customWidth="1"/>
    <col min="24" max="24" width="0.85546875" style="64" customWidth="1"/>
    <col min="25" max="25" width="5" style="9" customWidth="1"/>
    <col min="26" max="26" width="5" style="64" customWidth="1"/>
    <col min="27" max="27" width="4.140625" style="64" customWidth="1"/>
    <col min="28" max="32" width="3.7109375" style="9" customWidth="1"/>
    <col min="33" max="33" width="0.85546875" style="9" customWidth="1"/>
    <col min="34" max="39" width="3.7109375" style="9" customWidth="1"/>
    <col min="40" max="40" width="0.140625" style="48" customWidth="1"/>
    <col min="41" max="41" width="6.140625" style="48" hidden="1" customWidth="1"/>
    <col min="42" max="45" width="7.85546875" style="48" hidden="1" customWidth="1"/>
    <col min="46" max="46" width="1.42578125" style="48" hidden="1" customWidth="1"/>
    <col min="47" max="63" width="6.85546875" style="48" hidden="1" customWidth="1"/>
    <col min="64" max="66" width="8.42578125" style="48" hidden="1" customWidth="1"/>
    <col min="67" max="68" width="6.85546875" style="48" hidden="1" customWidth="1"/>
    <col min="69" max="105" width="3.140625" style="48" hidden="1" customWidth="1"/>
    <col min="106" max="16384" width="11.42578125" style="48" hidden="1"/>
  </cols>
  <sheetData>
    <row r="1" spans="1:68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K1" s="223" t="s">
        <v>117</v>
      </c>
      <c r="AL1" s="223"/>
      <c r="AM1" s="223"/>
    </row>
    <row r="2" spans="1:68" s="27" customFormat="1" ht="20.100000000000001" customHeight="1" x14ac:dyDescent="0.25">
      <c r="A2" s="120" t="s">
        <v>76</v>
      </c>
      <c r="B2" s="203"/>
      <c r="C2" s="203"/>
      <c r="D2" s="203"/>
      <c r="E2" s="203"/>
      <c r="F2" s="203"/>
      <c r="G2" s="203"/>
      <c r="H2" s="203"/>
      <c r="I2" s="203"/>
      <c r="J2" s="203"/>
      <c r="K2" s="97" t="s">
        <v>77</v>
      </c>
      <c r="L2" s="98"/>
      <c r="M2" s="98"/>
      <c r="N2" s="98"/>
      <c r="O2" s="98"/>
      <c r="P2" s="98"/>
      <c r="Q2" s="98"/>
      <c r="R2" s="98"/>
      <c r="S2" s="98"/>
      <c r="T2" s="120"/>
      <c r="U2" s="97" t="s">
        <v>107</v>
      </c>
      <c r="V2" s="98"/>
      <c r="W2" s="98"/>
      <c r="X2" s="98"/>
      <c r="Y2" s="98"/>
      <c r="Z2" s="98"/>
      <c r="AA2" s="98"/>
      <c r="AB2" s="120"/>
      <c r="AC2" s="97" t="s">
        <v>78</v>
      </c>
      <c r="AD2" s="98"/>
      <c r="AE2" s="98"/>
      <c r="AF2" s="98"/>
      <c r="AG2" s="98"/>
      <c r="AH2" s="97" t="s">
        <v>108</v>
      </c>
      <c r="AI2" s="98"/>
      <c r="AJ2" s="98"/>
      <c r="AK2" s="98"/>
      <c r="AL2" s="98"/>
      <c r="AM2" s="98"/>
      <c r="AN2" s="25"/>
    </row>
    <row r="3" spans="1:68" s="8" customFormat="1" ht="20.100000000000001" customHeight="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99"/>
      <c r="L3" s="234"/>
      <c r="M3" s="234"/>
      <c r="N3" s="234"/>
      <c r="O3" s="234"/>
      <c r="P3" s="234"/>
      <c r="Q3" s="234"/>
      <c r="R3" s="234"/>
      <c r="S3" s="234"/>
      <c r="T3" s="235"/>
      <c r="U3" s="99"/>
      <c r="V3" s="227"/>
      <c r="W3" s="227"/>
      <c r="X3" s="227"/>
      <c r="Y3" s="227"/>
      <c r="Z3" s="227"/>
      <c r="AA3" s="227"/>
      <c r="AB3" s="228"/>
      <c r="AC3" s="95"/>
      <c r="AD3" s="96"/>
      <c r="AE3" s="96"/>
      <c r="AF3" s="96"/>
      <c r="AG3" s="96"/>
      <c r="AH3" s="99"/>
      <c r="AI3" s="100"/>
      <c r="AJ3" s="100"/>
      <c r="AK3" s="100"/>
      <c r="AL3" s="100"/>
      <c r="AM3" s="100"/>
    </row>
    <row r="4" spans="1:68" s="27" customFormat="1" ht="20.100000000000001" customHeight="1" x14ac:dyDescent="0.25">
      <c r="A4" s="120" t="s">
        <v>79</v>
      </c>
      <c r="B4" s="203"/>
      <c r="C4" s="203"/>
      <c r="D4" s="203"/>
      <c r="E4" s="203"/>
      <c r="F4" s="203"/>
      <c r="G4" s="203"/>
      <c r="H4" s="203"/>
      <c r="I4" s="203"/>
      <c r="J4" s="203"/>
      <c r="K4" s="97" t="s">
        <v>83</v>
      </c>
      <c r="L4" s="98"/>
      <c r="M4" s="98"/>
      <c r="N4" s="98"/>
      <c r="O4" s="98"/>
      <c r="P4" s="98"/>
      <c r="Q4" s="98"/>
      <c r="R4" s="98"/>
      <c r="S4" s="98"/>
      <c r="T4" s="120"/>
      <c r="U4" s="97" t="s">
        <v>84</v>
      </c>
      <c r="V4" s="98"/>
      <c r="W4" s="98"/>
      <c r="X4" s="98"/>
      <c r="Y4" s="98"/>
      <c r="Z4" s="98"/>
      <c r="AA4" s="98"/>
      <c r="AB4" s="120"/>
      <c r="AC4" s="97" t="s">
        <v>85</v>
      </c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25"/>
    </row>
    <row r="5" spans="1:68" s="8" customFormat="1" ht="20.100000000000001" customHeight="1" x14ac:dyDescent="0.25">
      <c r="A5" s="236"/>
      <c r="B5" s="237"/>
      <c r="C5" s="237"/>
      <c r="D5" s="237"/>
      <c r="E5" s="237"/>
      <c r="F5" s="237"/>
      <c r="G5" s="237"/>
      <c r="H5" s="237"/>
      <c r="I5" s="237"/>
      <c r="J5" s="238"/>
      <c r="K5" s="224"/>
      <c r="L5" s="231"/>
      <c r="M5" s="231"/>
      <c r="N5" s="231"/>
      <c r="O5" s="231"/>
      <c r="P5" s="231"/>
      <c r="Q5" s="231"/>
      <c r="R5" s="231"/>
      <c r="S5" s="231"/>
      <c r="T5" s="232"/>
      <c r="U5" s="224"/>
      <c r="V5" s="225"/>
      <c r="W5" s="225"/>
      <c r="X5" s="225"/>
      <c r="Y5" s="225"/>
      <c r="Z5" s="225"/>
      <c r="AA5" s="225"/>
      <c r="AB5" s="229"/>
      <c r="AC5" s="224"/>
      <c r="AD5" s="225"/>
      <c r="AE5" s="225"/>
      <c r="AF5" s="225"/>
      <c r="AG5" s="225"/>
      <c r="AH5" s="225"/>
      <c r="AI5" s="225"/>
      <c r="AJ5" s="225"/>
      <c r="AK5" s="225"/>
      <c r="AL5" s="225"/>
      <c r="AM5" s="225"/>
    </row>
    <row r="6" spans="1:68" s="8" customFormat="1" ht="20.100000000000001" customHeight="1" x14ac:dyDescent="0.25">
      <c r="A6" s="120" t="s">
        <v>80</v>
      </c>
      <c r="B6" s="203"/>
      <c r="C6" s="203"/>
      <c r="D6" s="203"/>
      <c r="E6" s="203"/>
      <c r="F6" s="203"/>
      <c r="G6" s="203"/>
      <c r="H6" s="203"/>
      <c r="I6" s="203"/>
      <c r="J6" s="97"/>
      <c r="K6" s="233"/>
      <c r="L6" s="231"/>
      <c r="M6" s="231"/>
      <c r="N6" s="231"/>
      <c r="O6" s="231"/>
      <c r="P6" s="231"/>
      <c r="Q6" s="231"/>
      <c r="R6" s="231"/>
      <c r="S6" s="231"/>
      <c r="T6" s="232"/>
      <c r="U6" s="226"/>
      <c r="V6" s="225"/>
      <c r="W6" s="225"/>
      <c r="X6" s="225"/>
      <c r="Y6" s="225"/>
      <c r="Z6" s="225"/>
      <c r="AA6" s="225"/>
      <c r="AB6" s="229"/>
      <c r="AC6" s="226"/>
      <c r="AD6" s="225"/>
      <c r="AE6" s="225"/>
      <c r="AF6" s="225"/>
      <c r="AG6" s="225"/>
      <c r="AH6" s="225"/>
      <c r="AI6" s="225"/>
      <c r="AJ6" s="225"/>
      <c r="AK6" s="225"/>
      <c r="AL6" s="225"/>
      <c r="AM6" s="225"/>
    </row>
    <row r="7" spans="1:68" s="8" customFormat="1" ht="20.100000000000001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  <c r="K7" s="233"/>
      <c r="L7" s="231"/>
      <c r="M7" s="231"/>
      <c r="N7" s="231"/>
      <c r="O7" s="231"/>
      <c r="P7" s="231"/>
      <c r="Q7" s="231"/>
      <c r="R7" s="231"/>
      <c r="S7" s="231"/>
      <c r="T7" s="232"/>
      <c r="U7" s="226"/>
      <c r="V7" s="225"/>
      <c r="W7" s="225"/>
      <c r="X7" s="225"/>
      <c r="Y7" s="225"/>
      <c r="Z7" s="225"/>
      <c r="AA7" s="225"/>
      <c r="AB7" s="229"/>
      <c r="AC7" s="226"/>
      <c r="AD7" s="225"/>
      <c r="AE7" s="225"/>
      <c r="AF7" s="225"/>
      <c r="AG7" s="225"/>
      <c r="AH7" s="225"/>
      <c r="AI7" s="225"/>
      <c r="AJ7" s="225"/>
      <c r="AK7" s="225"/>
      <c r="AL7" s="225"/>
      <c r="AM7" s="225"/>
    </row>
    <row r="8" spans="1:68" s="27" customFormat="1" ht="20.100000000000001" customHeight="1" x14ac:dyDescent="0.25">
      <c r="A8" s="120" t="s">
        <v>81</v>
      </c>
      <c r="B8" s="203"/>
      <c r="C8" s="203"/>
      <c r="D8" s="203"/>
      <c r="E8" s="203"/>
      <c r="F8" s="203"/>
      <c r="G8" s="203"/>
      <c r="H8" s="203"/>
      <c r="I8" s="203"/>
      <c r="J8" s="97"/>
      <c r="K8" s="98" t="s">
        <v>88</v>
      </c>
      <c r="L8" s="98"/>
      <c r="M8" s="98"/>
      <c r="N8" s="98"/>
      <c r="O8" s="98"/>
      <c r="P8" s="98"/>
      <c r="Q8" s="98"/>
      <c r="R8" s="98"/>
      <c r="S8" s="98"/>
      <c r="T8" s="120"/>
      <c r="U8" s="97" t="s">
        <v>87</v>
      </c>
      <c r="V8" s="98"/>
      <c r="W8" s="98"/>
      <c r="X8" s="98"/>
      <c r="Y8" s="98"/>
      <c r="Z8" s="98"/>
      <c r="AA8" s="98"/>
      <c r="AB8" s="120"/>
      <c r="AC8" s="97" t="s">
        <v>86</v>
      </c>
      <c r="AD8" s="98"/>
      <c r="AE8" s="98"/>
      <c r="AF8" s="98"/>
      <c r="AG8" s="98"/>
      <c r="AH8" s="98"/>
      <c r="AI8" s="98"/>
      <c r="AJ8" s="98"/>
      <c r="AK8" s="98"/>
      <c r="AL8" s="98"/>
      <c r="AM8" s="98"/>
    </row>
    <row r="9" spans="1:68" s="8" customFormat="1" ht="20.100000000000001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  <c r="K9" s="224"/>
      <c r="L9" s="231"/>
      <c r="M9" s="231"/>
      <c r="N9" s="231"/>
      <c r="O9" s="231"/>
      <c r="P9" s="231"/>
      <c r="Q9" s="231"/>
      <c r="R9" s="231"/>
      <c r="S9" s="231"/>
      <c r="T9" s="232"/>
      <c r="U9" s="224"/>
      <c r="V9" s="225"/>
      <c r="W9" s="225"/>
      <c r="X9" s="225"/>
      <c r="Y9" s="225"/>
      <c r="Z9" s="225"/>
      <c r="AA9" s="225"/>
      <c r="AB9" s="229"/>
      <c r="AC9" s="224"/>
      <c r="AD9" s="225"/>
      <c r="AE9" s="225"/>
      <c r="AF9" s="225"/>
      <c r="AG9" s="225"/>
      <c r="AH9" s="225"/>
      <c r="AI9" s="225"/>
      <c r="AJ9" s="225"/>
      <c r="AK9" s="225"/>
      <c r="AL9" s="225"/>
      <c r="AM9" s="225"/>
    </row>
    <row r="10" spans="1:68" s="8" customFormat="1" ht="20.100000000000001" customHeight="1" x14ac:dyDescent="0.25">
      <c r="A10" s="98" t="s">
        <v>82</v>
      </c>
      <c r="B10" s="98"/>
      <c r="C10" s="98"/>
      <c r="D10" s="98"/>
      <c r="E10" s="98"/>
      <c r="F10" s="98"/>
      <c r="G10" s="98"/>
      <c r="H10" s="98"/>
      <c r="I10" s="98"/>
      <c r="J10" s="120"/>
      <c r="K10" s="233"/>
      <c r="L10" s="231"/>
      <c r="M10" s="231"/>
      <c r="N10" s="231"/>
      <c r="O10" s="231"/>
      <c r="P10" s="231"/>
      <c r="Q10" s="231"/>
      <c r="R10" s="231"/>
      <c r="S10" s="231"/>
      <c r="T10" s="232"/>
      <c r="U10" s="226"/>
      <c r="V10" s="225"/>
      <c r="W10" s="225"/>
      <c r="X10" s="225"/>
      <c r="Y10" s="225"/>
      <c r="Z10" s="225"/>
      <c r="AA10" s="225"/>
      <c r="AB10" s="229"/>
      <c r="AC10" s="226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P10" s="64"/>
    </row>
    <row r="11" spans="1:68" s="8" customFormat="1" ht="20.100000000000001" customHeight="1" x14ac:dyDescent="0.25">
      <c r="A11" s="143"/>
      <c r="B11" s="144"/>
      <c r="C11" s="144"/>
      <c r="D11" s="144"/>
      <c r="E11" s="144"/>
      <c r="F11" s="144"/>
      <c r="G11" s="144"/>
      <c r="H11" s="144"/>
      <c r="I11" s="144"/>
      <c r="J11" s="145"/>
      <c r="K11" s="233"/>
      <c r="L11" s="231"/>
      <c r="M11" s="231"/>
      <c r="N11" s="231"/>
      <c r="O11" s="231"/>
      <c r="P11" s="231"/>
      <c r="Q11" s="231"/>
      <c r="R11" s="231"/>
      <c r="S11" s="231"/>
      <c r="T11" s="232"/>
      <c r="U11" s="226"/>
      <c r="V11" s="225"/>
      <c r="W11" s="225"/>
      <c r="X11" s="225"/>
      <c r="Y11" s="225"/>
      <c r="Z11" s="225"/>
      <c r="AA11" s="225"/>
      <c r="AB11" s="229"/>
      <c r="AC11" s="226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</row>
    <row r="12" spans="1:68" s="8" customFormat="1" ht="7.5" customHeight="1" thickBot="1" x14ac:dyDescent="0.3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68" s="8" customFormat="1" ht="18" customHeight="1" x14ac:dyDescent="0.35">
      <c r="A13" s="107" t="s">
        <v>5</v>
      </c>
      <c r="B13" s="107"/>
      <c r="C13" s="242"/>
      <c r="D13" s="242"/>
      <c r="F13" s="107" t="s">
        <v>73</v>
      </c>
      <c r="G13" s="107"/>
      <c r="H13" s="107"/>
      <c r="I13" s="107"/>
      <c r="J13" s="176"/>
      <c r="K13" s="176"/>
      <c r="L13" s="176"/>
      <c r="M13" s="176"/>
      <c r="N13" s="176"/>
      <c r="O13" s="9"/>
      <c r="P13" s="107" t="s">
        <v>74</v>
      </c>
      <c r="Q13" s="107"/>
      <c r="R13" s="107"/>
      <c r="S13" s="107"/>
      <c r="T13" s="107"/>
      <c r="U13" s="107"/>
      <c r="V13" s="107"/>
      <c r="W13" s="107"/>
      <c r="Y13" s="107" t="s">
        <v>75</v>
      </c>
      <c r="Z13" s="139"/>
      <c r="AA13" s="107" t="s">
        <v>89</v>
      </c>
      <c r="AB13" s="139"/>
      <c r="AC13" s="106" t="s">
        <v>90</v>
      </c>
      <c r="AD13" s="107"/>
      <c r="AE13" s="106" t="s">
        <v>100</v>
      </c>
      <c r="AF13" s="107"/>
      <c r="AH13" s="107" t="s">
        <v>91</v>
      </c>
      <c r="AI13" s="107"/>
      <c r="AJ13" s="107"/>
      <c r="AK13" s="107"/>
      <c r="AL13" s="107"/>
      <c r="AM13" s="107"/>
      <c r="AP13" s="250" t="s">
        <v>33</v>
      </c>
      <c r="AQ13" s="250" t="s">
        <v>34</v>
      </c>
      <c r="AR13" s="250" t="s">
        <v>35</v>
      </c>
      <c r="AS13" s="250" t="s">
        <v>36</v>
      </c>
      <c r="AU13" s="207" t="s">
        <v>13</v>
      </c>
      <c r="AV13" s="207" t="s">
        <v>32</v>
      </c>
      <c r="AW13" s="210" t="s">
        <v>14</v>
      </c>
      <c r="AX13" s="210"/>
      <c r="AY13" s="253"/>
      <c r="AZ13" s="253"/>
      <c r="BA13" s="253"/>
      <c r="BB13" s="253"/>
      <c r="BC13" s="253"/>
      <c r="BD13" s="253"/>
      <c r="BE13" s="253"/>
      <c r="BF13" s="253"/>
      <c r="BG13" s="254" t="s">
        <v>15</v>
      </c>
      <c r="BH13" s="254"/>
      <c r="BI13" s="254"/>
      <c r="BJ13" s="212" t="s">
        <v>31</v>
      </c>
      <c r="BK13" s="207" t="s">
        <v>16</v>
      </c>
      <c r="BL13" s="215" t="s">
        <v>17</v>
      </c>
      <c r="BM13" s="215"/>
      <c r="BN13" s="215"/>
      <c r="BO13" s="212" t="s">
        <v>30</v>
      </c>
      <c r="BP13" s="204" t="s">
        <v>29</v>
      </c>
    </row>
    <row r="14" spans="1:68" s="8" customFormat="1" ht="18" customHeight="1" thickBot="1" x14ac:dyDescent="0.3">
      <c r="A14" s="107"/>
      <c r="B14" s="107"/>
      <c r="C14" s="242"/>
      <c r="D14" s="242"/>
      <c r="F14" s="176"/>
      <c r="G14" s="176"/>
      <c r="H14" s="176"/>
      <c r="I14" s="176"/>
      <c r="J14" s="176"/>
      <c r="K14" s="176"/>
      <c r="L14" s="176"/>
      <c r="M14" s="176"/>
      <c r="N14" s="176"/>
      <c r="O14" s="9"/>
      <c r="P14" s="244"/>
      <c r="Q14" s="244"/>
      <c r="R14" s="244"/>
      <c r="S14" s="244"/>
      <c r="T14" s="244"/>
      <c r="U14" s="244"/>
      <c r="V14" s="244"/>
      <c r="W14" s="244"/>
      <c r="Y14" s="107"/>
      <c r="Z14" s="139"/>
      <c r="AA14" s="107"/>
      <c r="AB14" s="139"/>
      <c r="AC14" s="106"/>
      <c r="AD14" s="107"/>
      <c r="AE14" s="106"/>
      <c r="AF14" s="107"/>
      <c r="AH14" s="107"/>
      <c r="AI14" s="107"/>
      <c r="AJ14" s="107"/>
      <c r="AK14" s="107"/>
      <c r="AL14" s="107"/>
      <c r="AM14" s="107"/>
      <c r="AP14" s="251"/>
      <c r="AQ14" s="251"/>
      <c r="AR14" s="251"/>
      <c r="AS14" s="251"/>
      <c r="AU14" s="207"/>
      <c r="AV14" s="207"/>
      <c r="AW14" s="207" t="s">
        <v>18</v>
      </c>
      <c r="AX14" s="54"/>
      <c r="AY14" s="55" t="s">
        <v>19</v>
      </c>
      <c r="AZ14" s="56">
        <v>10</v>
      </c>
      <c r="BA14" s="56"/>
      <c r="BB14" s="55" t="s">
        <v>19</v>
      </c>
      <c r="BC14" s="56">
        <v>15</v>
      </c>
      <c r="BD14" s="56"/>
      <c r="BE14" s="55" t="s">
        <v>19</v>
      </c>
      <c r="BF14" s="56">
        <v>20</v>
      </c>
      <c r="BG14" s="210" t="s">
        <v>20</v>
      </c>
      <c r="BH14" s="210" t="s">
        <v>21</v>
      </c>
      <c r="BI14" s="210" t="s">
        <v>22</v>
      </c>
      <c r="BJ14" s="213"/>
      <c r="BK14" s="207"/>
      <c r="BL14" s="211" t="s">
        <v>28</v>
      </c>
      <c r="BM14" s="211" t="s">
        <v>27</v>
      </c>
      <c r="BN14" s="211" t="s">
        <v>23</v>
      </c>
      <c r="BO14" s="213"/>
      <c r="BP14" s="205"/>
    </row>
    <row r="15" spans="1:68" s="8" customFormat="1" ht="18" customHeight="1" thickBot="1" x14ac:dyDescent="0.3">
      <c r="A15" s="109"/>
      <c r="B15" s="109"/>
      <c r="C15" s="243"/>
      <c r="D15" s="243"/>
      <c r="E15" s="3"/>
      <c r="F15" s="177"/>
      <c r="G15" s="177"/>
      <c r="H15" s="177"/>
      <c r="I15" s="177"/>
      <c r="J15" s="177"/>
      <c r="K15" s="177"/>
      <c r="L15" s="177"/>
      <c r="M15" s="177"/>
      <c r="N15" s="177"/>
      <c r="O15" s="9"/>
      <c r="P15" s="217" t="s">
        <v>40</v>
      </c>
      <c r="Q15" s="154"/>
      <c r="R15" s="216" t="s">
        <v>41</v>
      </c>
      <c r="S15" s="154"/>
      <c r="T15" s="216" t="s">
        <v>0</v>
      </c>
      <c r="U15" s="154"/>
      <c r="V15" s="216" t="s">
        <v>4</v>
      </c>
      <c r="W15" s="217"/>
      <c r="Y15" s="109"/>
      <c r="Z15" s="140"/>
      <c r="AA15" s="109"/>
      <c r="AB15" s="140"/>
      <c r="AC15" s="108"/>
      <c r="AD15" s="109"/>
      <c r="AE15" s="108"/>
      <c r="AF15" s="109"/>
      <c r="AH15" s="109"/>
      <c r="AI15" s="109"/>
      <c r="AJ15" s="109"/>
      <c r="AK15" s="109"/>
      <c r="AL15" s="109"/>
      <c r="AM15" s="109"/>
      <c r="AP15" s="252"/>
      <c r="AQ15" s="252"/>
      <c r="AR15" s="252"/>
      <c r="AS15" s="252"/>
      <c r="AU15" s="207"/>
      <c r="AV15" s="207"/>
      <c r="AW15" s="207"/>
      <c r="AX15" s="57" t="s">
        <v>24</v>
      </c>
      <c r="AY15" s="54" t="s">
        <v>25</v>
      </c>
      <c r="AZ15" s="54" t="s">
        <v>26</v>
      </c>
      <c r="BA15" s="57" t="s">
        <v>24</v>
      </c>
      <c r="BB15" s="54" t="s">
        <v>25</v>
      </c>
      <c r="BC15" s="54" t="s">
        <v>26</v>
      </c>
      <c r="BD15" s="57" t="s">
        <v>24</v>
      </c>
      <c r="BE15" s="54" t="s">
        <v>25</v>
      </c>
      <c r="BF15" s="54" t="s">
        <v>26</v>
      </c>
      <c r="BG15" s="210"/>
      <c r="BH15" s="210"/>
      <c r="BI15" s="210"/>
      <c r="BJ15" s="214"/>
      <c r="BK15" s="207"/>
      <c r="BL15" s="211"/>
      <c r="BM15" s="211"/>
      <c r="BN15" s="211"/>
      <c r="BO15" s="214"/>
      <c r="BP15" s="206"/>
    </row>
    <row r="16" spans="1:68" s="17" customFormat="1" ht="20.100000000000001" customHeight="1" x14ac:dyDescent="0.25">
      <c r="A16" s="239"/>
      <c r="B16" s="240"/>
      <c r="C16" s="240"/>
      <c r="D16" s="241"/>
      <c r="F16" s="141"/>
      <c r="G16" s="245"/>
      <c r="H16" s="246"/>
      <c r="I16" s="246"/>
      <c r="J16" s="246"/>
      <c r="K16" s="246"/>
      <c r="L16" s="246"/>
      <c r="M16" s="246"/>
      <c r="N16" s="247"/>
      <c r="O16" s="18"/>
      <c r="P16" s="218" t="str">
        <f>IF(F16="","",VLOOKUP($F16,'.'!$B$1:$G$34,'.'!$C$1,FALSE))</f>
        <v/>
      </c>
      <c r="Q16" s="219"/>
      <c r="R16" s="174" t="str">
        <f>IF(F16="","",VLOOKUP($F16,'.'!$B$1:$G$34,'.'!$D$1,FALSE))</f>
        <v/>
      </c>
      <c r="S16" s="175"/>
      <c r="T16" s="174" t="str">
        <f>IF(F16="","",VLOOKUP($F16,'.'!$B$1:$G$34,'.'!$E$1,FALSE))</f>
        <v/>
      </c>
      <c r="U16" s="175"/>
      <c r="V16" s="218" t="str">
        <f>IF(F16="","",VLOOKUP($F16,'.'!$B$1:$G$34,'.'!$F$1,FALSE))</f>
        <v/>
      </c>
      <c r="W16" s="219"/>
      <c r="Y16" s="208" t="str">
        <f>IF(F16="","",VLOOKUP($F16,'.'!$B$1:$G$34,'.'!$G$1,FALSE))</f>
        <v/>
      </c>
      <c r="Z16" s="209"/>
      <c r="AA16" s="141"/>
      <c r="AB16" s="142"/>
      <c r="AC16" s="110" t="str">
        <f>IF(AND(ISNUMBER(AA16),ISNUMBER(Y16)),Y16/1000*AA16,"")</f>
        <v/>
      </c>
      <c r="AD16" s="111"/>
      <c r="AE16" s="208" t="str">
        <f>IF(F16="","",VLOOKUP($F16,'.'!$B$1:$H$34,'.'!$H$1,FALSE))</f>
        <v/>
      </c>
      <c r="AF16" s="209"/>
      <c r="AH16" s="112"/>
      <c r="AI16" s="113"/>
      <c r="AJ16" s="113"/>
      <c r="AK16" s="113"/>
      <c r="AL16" s="113"/>
      <c r="AM16" s="114"/>
      <c r="AP16" s="33" t="e">
        <f>INDEX('.'!#REF!,MATCH(C16,'.'!#REF!,0),MATCH(F16,'.'!#REF!,0))</f>
        <v>#REF!</v>
      </c>
      <c r="AQ16" s="33" t="str">
        <f t="shared" ref="AQ16:AQ27" si="0">IF(ISBLANK(M16),"",M16-2)</f>
        <v/>
      </c>
      <c r="AR16" s="33" t="e">
        <f>VLOOKUP(M16,'.'!#REF!,2,0)</f>
        <v>#REF!</v>
      </c>
      <c r="AS16" s="33" t="s">
        <v>12</v>
      </c>
      <c r="AU16" s="50">
        <f t="shared" ref="AU16:AU27" si="1">IF(M16="2x6",6,IF(M16="2x9",9,IF(M16="2x11",11,IF(M16="2x14",14,IF(M16="2x16",16,IF(M16="2x19",19,M16))))))</f>
        <v>0</v>
      </c>
      <c r="AV16" s="50">
        <f t="shared" ref="AV16:AV27" si="2">IF(OR(C16="A",C16="F",C16="C2",C16="N2",C16="E",C16="H",C16="G"),AU16-2,0)</f>
        <v>0</v>
      </c>
      <c r="AW16" s="50" t="str">
        <f t="shared" ref="AW16:AW27" si="3">Y16</f>
        <v/>
      </c>
      <c r="AX16" s="58" t="e">
        <f>ROUNDDOWN(($AW16-2*3.5)/$AZ$14+1,0)</f>
        <v>#VALUE!</v>
      </c>
      <c r="AY16" s="52" t="str">
        <f t="shared" ref="AY16:AY27" si="4">IF(H16=AZ$14,IF(($AW16-((AX16-1)-1)*AZ$14)/2&lt;=AZ$14/2*1.5,AX16-1,AX16),"")</f>
        <v/>
      </c>
      <c r="AZ16" s="53" t="str">
        <f t="shared" ref="AZ16:AZ27" si="5">IF(H16=AZ$14,($AW16-(AY16-1)*AZ$14)/2,"")</f>
        <v/>
      </c>
      <c r="BA16" s="58" t="e">
        <f>ROUNDDOWN(($AW16-2*3.5)/BC$14+1,0)</f>
        <v>#VALUE!</v>
      </c>
      <c r="BB16" s="52" t="str">
        <f t="shared" ref="BB16:BB27" si="6">IF(H16=BC$14,IF(($AW16-((BA16-1)-1)*BC$14)/2&lt;=BC$14/2*1.5,BA16-1,BA16),"")</f>
        <v/>
      </c>
      <c r="BC16" s="53" t="str">
        <f t="shared" ref="BC16:BC27" si="7">IF(H16=BC$14,($AW16-(BB16-1)*BC$14)/2,"")</f>
        <v/>
      </c>
      <c r="BD16" s="58" t="e">
        <f>ROUNDDOWN(($AW16-2*3.5)/BF$14+1,0)</f>
        <v>#VALUE!</v>
      </c>
      <c r="BE16" s="52" t="str">
        <f t="shared" ref="BE16:BE27" si="8">IF(H16=BF$14,IF(($AW16-((BD16-1)-1)*BF$14)/2&lt;=BF$14/2*1.5,BD16-1,BD16),"")</f>
        <v/>
      </c>
      <c r="BF16" s="53" t="str">
        <f t="shared" ref="BF16:BF28" si="9">IF(H16=BF$14,($AW16-(BE16-1)*BF$14)/2,"")</f>
        <v/>
      </c>
      <c r="BG16" s="60" t="str">
        <f t="shared" ref="BG16:BG27" si="10">IF(H16=$AZ$14,IF(ISEVEN(AY16),AY16/2*$AZ$14+AZ16-3.5,(AY16-1)/2*$AZ$14+AZ16-3.5)-4,"")</f>
        <v/>
      </c>
      <c r="BH16" s="60" t="str">
        <f t="shared" ref="BH16:BH27" si="11">IF(H16=$BC$14,IF(ISEVEN(BB16),BB16/2*$BC$14+BC16-3.5,(BB16-1)/2*$BC$14+BC16-3.5)-4,"")</f>
        <v/>
      </c>
      <c r="BI16" s="60" t="str">
        <f t="shared" ref="BI16:BI27" si="12">IF(H16=$BF$14,IF(ISEVEN(BE16),BE16/2*$BF$14+BF16-3.5,(BE16-1)/2*$BF$14+BF16-3.5)-4,"")</f>
        <v/>
      </c>
      <c r="BJ16" s="62">
        <f t="shared" ref="BJ16:BJ27" si="13">ROUND(MAX(BG16,BH16,BI16),0)</f>
        <v>0</v>
      </c>
      <c r="BK16" s="59" t="e">
        <f t="shared" ref="BK16:BK27" si="14">ATAN((F16+1)/(H16*10))</f>
        <v>#DIV/0!</v>
      </c>
      <c r="BL16" s="61" t="e">
        <f t="shared" ref="BL16:BL27" si="15">ROUND((((AV16*10)/2-F16-1)/SIN(BK16)-40)/10,0)</f>
        <v>#DIV/0!</v>
      </c>
      <c r="BM16" s="60" t="e">
        <f t="shared" ref="BM16:BM27" si="16">ROUND(((((AU16*10)-10)-F16-1)/SIN(BK16)-40)/10,0)</f>
        <v>#DIV/0!</v>
      </c>
      <c r="BN16" s="60">
        <f t="shared" ref="BN16:BN27" si="17">MAX(H16-3,ROUND((MIN(((H16*10)*((AV16*10)-6*F16)/2)/(F16+1)+3*F16-40,2*(H16*10)))/10,0))</f>
        <v>-3</v>
      </c>
      <c r="BO16" s="62">
        <f t="shared" ref="BO16:BO27" si="18">IF(OR(C16="A",C16="F",C16="C2",C16="N2"),BL16,IF(OR(C16="B",C16="C",C16="K",C16="L",C16="N"),BM16,BN16))</f>
        <v>-3</v>
      </c>
      <c r="BP16" s="63">
        <f t="shared" ref="BP16:BP27" si="19">IF(AW16&gt;0,MIN(BJ16,BO16),"")</f>
        <v>-3</v>
      </c>
    </row>
    <row r="17" spans="1:68" s="17" customFormat="1" ht="20.100000000000001" customHeight="1" x14ac:dyDescent="0.25">
      <c r="A17" s="123"/>
      <c r="B17" s="124"/>
      <c r="C17" s="124"/>
      <c r="D17" s="125"/>
      <c r="F17" s="123"/>
      <c r="G17" s="124"/>
      <c r="H17" s="124"/>
      <c r="I17" s="124"/>
      <c r="J17" s="124"/>
      <c r="K17" s="124"/>
      <c r="L17" s="124"/>
      <c r="M17" s="124"/>
      <c r="N17" s="125"/>
      <c r="O17" s="18"/>
      <c r="P17" s="121" t="str">
        <f>IF(F17="","",VLOOKUP($F17,'.'!$B$1:$G$34,'.'!$C$1,FALSE))</f>
        <v/>
      </c>
      <c r="Q17" s="122"/>
      <c r="R17" s="221" t="str">
        <f>IF(F17="","",VLOOKUP($F17,'.'!$B$1:$G$34,'.'!$D$1,FALSE))</f>
        <v/>
      </c>
      <c r="S17" s="222"/>
      <c r="T17" s="221" t="str">
        <f>IF(F17="","",VLOOKUP($F17,'.'!$B$1:$G$34,'.'!$E$1,FALSE))</f>
        <v/>
      </c>
      <c r="U17" s="222"/>
      <c r="V17" s="121" t="str">
        <f>IF(F17="","",VLOOKUP($F17,'.'!$B$1:$G$34,'.'!$F$1,FALSE))</f>
        <v/>
      </c>
      <c r="W17" s="122"/>
      <c r="Y17" s="135" t="str">
        <f>IF(F17="","",VLOOKUP($F17,'.'!$B$1:$G$34,'.'!$G$1,FALSE))</f>
        <v/>
      </c>
      <c r="Z17" s="136"/>
      <c r="AA17" s="137"/>
      <c r="AB17" s="138"/>
      <c r="AC17" s="101" t="str">
        <f t="shared" ref="AC17:AC27" si="20">IF(AND(ISNUMBER(AA17),ISNUMBER(Y17)),Y17/1000*AA17,"")</f>
        <v/>
      </c>
      <c r="AD17" s="102"/>
      <c r="AE17" s="135" t="str">
        <f>IF(F17="","",VLOOKUP($F17,'.'!$B$1:$H$34,'.'!$H$1,FALSE))</f>
        <v/>
      </c>
      <c r="AF17" s="136"/>
      <c r="AH17" s="115"/>
      <c r="AI17" s="116"/>
      <c r="AJ17" s="116"/>
      <c r="AK17" s="116"/>
      <c r="AL17" s="116"/>
      <c r="AM17" s="117"/>
      <c r="AP17" s="34" t="e">
        <f>INDEX('.'!#REF!,MATCH(C17,'.'!#REF!,0),MATCH(F17,'.'!#REF!,0))</f>
        <v>#REF!</v>
      </c>
      <c r="AQ17" s="34" t="str">
        <f t="shared" si="0"/>
        <v/>
      </c>
      <c r="AR17" s="35" t="e">
        <f>VLOOKUP(M17,'.'!#REF!,2,0)</f>
        <v>#REF!</v>
      </c>
      <c r="AS17" s="34" t="s">
        <v>12</v>
      </c>
      <c r="AU17" s="50">
        <f t="shared" si="1"/>
        <v>0</v>
      </c>
      <c r="AV17" s="50">
        <f t="shared" si="2"/>
        <v>0</v>
      </c>
      <c r="AW17" s="50" t="str">
        <f t="shared" si="3"/>
        <v/>
      </c>
      <c r="AX17" s="58" t="e">
        <f t="shared" ref="AX17:AX27" si="21">ROUNDDOWN(($AW17-2*3.5)/$AZ$14+1,0)</f>
        <v>#VALUE!</v>
      </c>
      <c r="AY17" s="52" t="str">
        <f t="shared" si="4"/>
        <v/>
      </c>
      <c r="AZ17" s="53" t="str">
        <f t="shared" si="5"/>
        <v/>
      </c>
      <c r="BA17" s="58" t="e">
        <f t="shared" ref="BA17:BA27" si="22">ROUNDDOWN(($AW17-2*3.5)/BC$14+1,0)</f>
        <v>#VALUE!</v>
      </c>
      <c r="BB17" s="52" t="str">
        <f t="shared" si="6"/>
        <v/>
      </c>
      <c r="BC17" s="53" t="str">
        <f t="shared" si="7"/>
        <v/>
      </c>
      <c r="BD17" s="58" t="e">
        <f t="shared" ref="BD17:BD27" si="23">ROUNDDOWN(($AW17-2*3.5)/BF$14+1,0)</f>
        <v>#VALUE!</v>
      </c>
      <c r="BE17" s="52" t="str">
        <f t="shared" si="8"/>
        <v/>
      </c>
      <c r="BF17" s="53" t="str">
        <f t="shared" si="9"/>
        <v/>
      </c>
      <c r="BG17" s="60" t="str">
        <f t="shared" si="10"/>
        <v/>
      </c>
      <c r="BH17" s="60" t="str">
        <f t="shared" si="11"/>
        <v/>
      </c>
      <c r="BI17" s="60" t="str">
        <f t="shared" si="12"/>
        <v/>
      </c>
      <c r="BJ17" s="62">
        <f t="shared" si="13"/>
        <v>0</v>
      </c>
      <c r="BK17" s="59" t="e">
        <f t="shared" si="14"/>
        <v>#DIV/0!</v>
      </c>
      <c r="BL17" s="61" t="e">
        <f t="shared" si="15"/>
        <v>#DIV/0!</v>
      </c>
      <c r="BM17" s="60" t="e">
        <f t="shared" si="16"/>
        <v>#DIV/0!</v>
      </c>
      <c r="BN17" s="60">
        <f t="shared" si="17"/>
        <v>-3</v>
      </c>
      <c r="BO17" s="62">
        <f t="shared" si="18"/>
        <v>-3</v>
      </c>
      <c r="BP17" s="63">
        <f t="shared" si="19"/>
        <v>-3</v>
      </c>
    </row>
    <row r="18" spans="1:68" s="17" customFormat="1" ht="20.100000000000001" customHeight="1" x14ac:dyDescent="0.25">
      <c r="A18" s="123"/>
      <c r="B18" s="124"/>
      <c r="C18" s="124"/>
      <c r="D18" s="125"/>
      <c r="F18" s="137"/>
      <c r="G18" s="220"/>
      <c r="H18" s="220"/>
      <c r="I18" s="220"/>
      <c r="J18" s="220"/>
      <c r="K18" s="220"/>
      <c r="L18" s="220"/>
      <c r="M18" s="220"/>
      <c r="N18" s="138"/>
      <c r="O18" s="18"/>
      <c r="P18" s="121" t="str">
        <f>IF(F18="","",VLOOKUP($F18,'.'!$B$1:$G$34,'.'!$C$1,FALSE))</f>
        <v/>
      </c>
      <c r="Q18" s="122"/>
      <c r="R18" s="221" t="str">
        <f>IF(F18="","",VLOOKUP($F18,'.'!$B$1:$G$34,'.'!$D$1,FALSE))</f>
        <v/>
      </c>
      <c r="S18" s="222"/>
      <c r="T18" s="221" t="str">
        <f>IF(F18="","",VLOOKUP($F18,'.'!$B$1:$G$34,'.'!$E$1,FALSE))</f>
        <v/>
      </c>
      <c r="U18" s="222"/>
      <c r="V18" s="121" t="str">
        <f>IF(F18="","",VLOOKUP($F18,'.'!$B$1:$G$34,'.'!$F$1,FALSE))</f>
        <v/>
      </c>
      <c r="W18" s="122"/>
      <c r="Y18" s="135" t="str">
        <f>IF(F18="","",VLOOKUP($F18,'.'!$B$1:$G$34,'.'!$G$1,FALSE))</f>
        <v/>
      </c>
      <c r="Z18" s="136"/>
      <c r="AA18" s="137"/>
      <c r="AB18" s="138"/>
      <c r="AC18" s="101" t="str">
        <f t="shared" si="20"/>
        <v/>
      </c>
      <c r="AD18" s="102"/>
      <c r="AE18" s="135" t="str">
        <f>IF(F18="","",VLOOKUP($F18,'.'!$B$1:$H$34,'.'!$H$1,FALSE))</f>
        <v/>
      </c>
      <c r="AF18" s="136"/>
      <c r="AH18" s="115"/>
      <c r="AI18" s="116"/>
      <c r="AJ18" s="116"/>
      <c r="AK18" s="116"/>
      <c r="AL18" s="116"/>
      <c r="AM18" s="117"/>
      <c r="AP18" s="34" t="e">
        <f>INDEX('.'!#REF!,MATCH(C18,'.'!#REF!,0),MATCH(F18,'.'!#REF!,0))</f>
        <v>#REF!</v>
      </c>
      <c r="AQ18" s="34" t="str">
        <f t="shared" si="0"/>
        <v/>
      </c>
      <c r="AR18" s="34" t="e">
        <f>VLOOKUP(M18,'.'!#REF!,2,0)</f>
        <v>#REF!</v>
      </c>
      <c r="AS18" s="34" t="s">
        <v>12</v>
      </c>
      <c r="AU18" s="50">
        <f t="shared" si="1"/>
        <v>0</v>
      </c>
      <c r="AV18" s="50">
        <f t="shared" si="2"/>
        <v>0</v>
      </c>
      <c r="AW18" s="50" t="str">
        <f t="shared" si="3"/>
        <v/>
      </c>
      <c r="AX18" s="58" t="e">
        <f t="shared" si="21"/>
        <v>#VALUE!</v>
      </c>
      <c r="AY18" s="52" t="str">
        <f t="shared" si="4"/>
        <v/>
      </c>
      <c r="AZ18" s="53" t="str">
        <f t="shared" si="5"/>
        <v/>
      </c>
      <c r="BA18" s="58" t="e">
        <f t="shared" si="22"/>
        <v>#VALUE!</v>
      </c>
      <c r="BB18" s="52" t="str">
        <f t="shared" si="6"/>
        <v/>
      </c>
      <c r="BC18" s="53" t="str">
        <f t="shared" si="7"/>
        <v/>
      </c>
      <c r="BD18" s="58" t="e">
        <f t="shared" si="23"/>
        <v>#VALUE!</v>
      </c>
      <c r="BE18" s="52" t="str">
        <f t="shared" si="8"/>
        <v/>
      </c>
      <c r="BF18" s="53" t="str">
        <f t="shared" si="9"/>
        <v/>
      </c>
      <c r="BG18" s="60" t="str">
        <f t="shared" si="10"/>
        <v/>
      </c>
      <c r="BH18" s="60" t="str">
        <f t="shared" si="11"/>
        <v/>
      </c>
      <c r="BI18" s="60" t="str">
        <f t="shared" si="12"/>
        <v/>
      </c>
      <c r="BJ18" s="62">
        <f t="shared" si="13"/>
        <v>0</v>
      </c>
      <c r="BK18" s="59" t="e">
        <f t="shared" si="14"/>
        <v>#DIV/0!</v>
      </c>
      <c r="BL18" s="61" t="e">
        <f t="shared" si="15"/>
        <v>#DIV/0!</v>
      </c>
      <c r="BM18" s="60" t="e">
        <f t="shared" si="16"/>
        <v>#DIV/0!</v>
      </c>
      <c r="BN18" s="60">
        <f t="shared" si="17"/>
        <v>-3</v>
      </c>
      <c r="BO18" s="62">
        <f t="shared" si="18"/>
        <v>-3</v>
      </c>
      <c r="BP18" s="63">
        <f t="shared" si="19"/>
        <v>-3</v>
      </c>
    </row>
    <row r="19" spans="1:68" s="17" customFormat="1" ht="20.100000000000001" customHeight="1" x14ac:dyDescent="0.25">
      <c r="A19" s="123"/>
      <c r="B19" s="124"/>
      <c r="C19" s="124"/>
      <c r="D19" s="125"/>
      <c r="F19" s="123"/>
      <c r="G19" s="124"/>
      <c r="H19" s="124"/>
      <c r="I19" s="124"/>
      <c r="J19" s="124"/>
      <c r="K19" s="124"/>
      <c r="L19" s="124"/>
      <c r="M19" s="124"/>
      <c r="N19" s="125"/>
      <c r="O19" s="18"/>
      <c r="P19" s="121" t="str">
        <f>IF(F19="","",VLOOKUP($F19,'.'!$B$1:$G$34,'.'!$C$1,FALSE))</f>
        <v/>
      </c>
      <c r="Q19" s="122"/>
      <c r="R19" s="221" t="str">
        <f>IF(F19="","",VLOOKUP($F19,'.'!$B$1:$G$34,'.'!$D$1,FALSE))</f>
        <v/>
      </c>
      <c r="S19" s="222"/>
      <c r="T19" s="221" t="str">
        <f>IF(F19="","",VLOOKUP($F19,'.'!$B$1:$G$34,'.'!$E$1,FALSE))</f>
        <v/>
      </c>
      <c r="U19" s="222"/>
      <c r="V19" s="121" t="str">
        <f>IF(F19="","",VLOOKUP($F19,'.'!$B$1:$G$34,'.'!$F$1,FALSE))</f>
        <v/>
      </c>
      <c r="W19" s="122"/>
      <c r="Y19" s="135" t="str">
        <f>IF(F19="","",VLOOKUP($F19,'.'!$B$1:$G$34,'.'!$G$1,FALSE))</f>
        <v/>
      </c>
      <c r="Z19" s="136"/>
      <c r="AA19" s="137"/>
      <c r="AB19" s="138"/>
      <c r="AC19" s="101" t="str">
        <f t="shared" si="20"/>
        <v/>
      </c>
      <c r="AD19" s="102"/>
      <c r="AE19" s="135" t="str">
        <f>IF(F19="","",VLOOKUP($F19,'.'!$B$1:$H$34,'.'!$H$1,FALSE))</f>
        <v/>
      </c>
      <c r="AF19" s="136"/>
      <c r="AH19" s="115"/>
      <c r="AI19" s="116"/>
      <c r="AJ19" s="116"/>
      <c r="AK19" s="116"/>
      <c r="AL19" s="116"/>
      <c r="AM19" s="117"/>
      <c r="AP19" s="34" t="e">
        <f>INDEX('.'!#REF!,MATCH(C19,'.'!#REF!,0),MATCH(F19,'.'!#REF!,0))</f>
        <v>#REF!</v>
      </c>
      <c r="AQ19" s="34" t="str">
        <f t="shared" si="0"/>
        <v/>
      </c>
      <c r="AR19" s="34" t="e">
        <f>VLOOKUP(M19,'.'!#REF!,2,0)</f>
        <v>#REF!</v>
      </c>
      <c r="AS19" s="34" t="s">
        <v>12</v>
      </c>
      <c r="AU19" s="50">
        <f t="shared" si="1"/>
        <v>0</v>
      </c>
      <c r="AV19" s="50">
        <f t="shared" si="2"/>
        <v>0</v>
      </c>
      <c r="AW19" s="50" t="str">
        <f t="shared" si="3"/>
        <v/>
      </c>
      <c r="AX19" s="58" t="e">
        <f t="shared" si="21"/>
        <v>#VALUE!</v>
      </c>
      <c r="AY19" s="52" t="str">
        <f t="shared" si="4"/>
        <v/>
      </c>
      <c r="AZ19" s="53" t="str">
        <f t="shared" si="5"/>
        <v/>
      </c>
      <c r="BA19" s="58" t="e">
        <f t="shared" si="22"/>
        <v>#VALUE!</v>
      </c>
      <c r="BB19" s="52" t="str">
        <f t="shared" si="6"/>
        <v/>
      </c>
      <c r="BC19" s="53" t="str">
        <f t="shared" si="7"/>
        <v/>
      </c>
      <c r="BD19" s="58" t="e">
        <f t="shared" si="23"/>
        <v>#VALUE!</v>
      </c>
      <c r="BE19" s="52" t="str">
        <f t="shared" si="8"/>
        <v/>
      </c>
      <c r="BF19" s="53" t="str">
        <f t="shared" si="9"/>
        <v/>
      </c>
      <c r="BG19" s="60" t="str">
        <f t="shared" si="10"/>
        <v/>
      </c>
      <c r="BH19" s="60" t="str">
        <f t="shared" si="11"/>
        <v/>
      </c>
      <c r="BI19" s="60" t="str">
        <f t="shared" si="12"/>
        <v/>
      </c>
      <c r="BJ19" s="62">
        <f t="shared" si="13"/>
        <v>0</v>
      </c>
      <c r="BK19" s="59" t="e">
        <f t="shared" si="14"/>
        <v>#DIV/0!</v>
      </c>
      <c r="BL19" s="61" t="e">
        <f t="shared" si="15"/>
        <v>#DIV/0!</v>
      </c>
      <c r="BM19" s="60" t="e">
        <f t="shared" si="16"/>
        <v>#DIV/0!</v>
      </c>
      <c r="BN19" s="60">
        <f t="shared" si="17"/>
        <v>-3</v>
      </c>
      <c r="BO19" s="62">
        <f t="shared" si="18"/>
        <v>-3</v>
      </c>
      <c r="BP19" s="63">
        <f t="shared" si="19"/>
        <v>-3</v>
      </c>
    </row>
    <row r="20" spans="1:68" s="17" customFormat="1" ht="20.100000000000001" customHeight="1" x14ac:dyDescent="0.25">
      <c r="A20" s="123"/>
      <c r="B20" s="124"/>
      <c r="C20" s="124"/>
      <c r="D20" s="125"/>
      <c r="F20" s="123"/>
      <c r="G20" s="124"/>
      <c r="H20" s="124"/>
      <c r="I20" s="124"/>
      <c r="J20" s="124"/>
      <c r="K20" s="124"/>
      <c r="L20" s="124"/>
      <c r="M20" s="124"/>
      <c r="N20" s="125"/>
      <c r="O20" s="18"/>
      <c r="P20" s="121" t="str">
        <f>IF(F20="","",VLOOKUP($F20,'.'!$B$1:$G$34,'.'!$C$1,FALSE))</f>
        <v/>
      </c>
      <c r="Q20" s="122"/>
      <c r="R20" s="221" t="str">
        <f>IF(F20="","",VLOOKUP($F20,'.'!$B$1:$G$34,'.'!$D$1,FALSE))</f>
        <v/>
      </c>
      <c r="S20" s="222"/>
      <c r="T20" s="221" t="str">
        <f>IF(F20="","",VLOOKUP($F20,'.'!$B$1:$G$34,'.'!$E$1,FALSE))</f>
        <v/>
      </c>
      <c r="U20" s="222"/>
      <c r="V20" s="121" t="str">
        <f>IF(F20="","",VLOOKUP($F20,'.'!$B$1:$G$34,'.'!$F$1,FALSE))</f>
        <v/>
      </c>
      <c r="W20" s="122"/>
      <c r="Y20" s="135" t="str">
        <f>IF(F20="","",VLOOKUP($F20,'.'!$B$1:$G$34,'.'!$G$1,FALSE))</f>
        <v/>
      </c>
      <c r="Z20" s="136"/>
      <c r="AA20" s="137"/>
      <c r="AB20" s="138"/>
      <c r="AC20" s="101" t="str">
        <f t="shared" si="20"/>
        <v/>
      </c>
      <c r="AD20" s="102"/>
      <c r="AE20" s="135" t="str">
        <f>IF(F20="","",VLOOKUP($F20,'.'!$B$1:$H$34,'.'!$H$1,FALSE))</f>
        <v/>
      </c>
      <c r="AF20" s="136"/>
      <c r="AH20" s="115"/>
      <c r="AI20" s="116"/>
      <c r="AJ20" s="116"/>
      <c r="AK20" s="116"/>
      <c r="AL20" s="116"/>
      <c r="AM20" s="117"/>
      <c r="AP20" s="34" t="e">
        <f>INDEX('.'!#REF!,MATCH(C20,'.'!#REF!,0),MATCH(F20,'.'!#REF!,0))</f>
        <v>#REF!</v>
      </c>
      <c r="AQ20" s="34" t="str">
        <f t="shared" si="0"/>
        <v/>
      </c>
      <c r="AR20" s="34" t="e">
        <f>VLOOKUP(M20,'.'!#REF!,2,0)</f>
        <v>#REF!</v>
      </c>
      <c r="AS20" s="34" t="s">
        <v>12</v>
      </c>
      <c r="AU20" s="50">
        <f t="shared" si="1"/>
        <v>0</v>
      </c>
      <c r="AV20" s="50">
        <f t="shared" si="2"/>
        <v>0</v>
      </c>
      <c r="AW20" s="50" t="str">
        <f t="shared" si="3"/>
        <v/>
      </c>
      <c r="AX20" s="58" t="e">
        <f t="shared" si="21"/>
        <v>#VALUE!</v>
      </c>
      <c r="AY20" s="52" t="str">
        <f t="shared" si="4"/>
        <v/>
      </c>
      <c r="AZ20" s="53" t="str">
        <f t="shared" si="5"/>
        <v/>
      </c>
      <c r="BA20" s="58" t="e">
        <f t="shared" si="22"/>
        <v>#VALUE!</v>
      </c>
      <c r="BB20" s="52" t="str">
        <f t="shared" si="6"/>
        <v/>
      </c>
      <c r="BC20" s="53" t="str">
        <f t="shared" si="7"/>
        <v/>
      </c>
      <c r="BD20" s="58" t="e">
        <f t="shared" si="23"/>
        <v>#VALUE!</v>
      </c>
      <c r="BE20" s="52" t="str">
        <f t="shared" si="8"/>
        <v/>
      </c>
      <c r="BF20" s="53" t="str">
        <f t="shared" si="9"/>
        <v/>
      </c>
      <c r="BG20" s="60" t="str">
        <f t="shared" si="10"/>
        <v/>
      </c>
      <c r="BH20" s="60" t="str">
        <f t="shared" si="11"/>
        <v/>
      </c>
      <c r="BI20" s="60" t="str">
        <f t="shared" si="12"/>
        <v/>
      </c>
      <c r="BJ20" s="62">
        <f t="shared" si="13"/>
        <v>0</v>
      </c>
      <c r="BK20" s="59" t="e">
        <f t="shared" si="14"/>
        <v>#DIV/0!</v>
      </c>
      <c r="BL20" s="61" t="e">
        <f t="shared" si="15"/>
        <v>#DIV/0!</v>
      </c>
      <c r="BM20" s="60" t="e">
        <f t="shared" si="16"/>
        <v>#DIV/0!</v>
      </c>
      <c r="BN20" s="60">
        <f t="shared" si="17"/>
        <v>-3</v>
      </c>
      <c r="BO20" s="62">
        <f t="shared" si="18"/>
        <v>-3</v>
      </c>
      <c r="BP20" s="63">
        <f t="shared" si="19"/>
        <v>-3</v>
      </c>
    </row>
    <row r="21" spans="1:68" s="17" customFormat="1" ht="20.100000000000001" customHeight="1" x14ac:dyDescent="0.25">
      <c r="A21" s="123"/>
      <c r="B21" s="124"/>
      <c r="C21" s="124"/>
      <c r="D21" s="125"/>
      <c r="F21" s="123"/>
      <c r="G21" s="124"/>
      <c r="H21" s="124"/>
      <c r="I21" s="124"/>
      <c r="J21" s="124"/>
      <c r="K21" s="124"/>
      <c r="L21" s="124"/>
      <c r="M21" s="124"/>
      <c r="N21" s="125"/>
      <c r="O21" s="18"/>
      <c r="P21" s="121" t="str">
        <f>IF(F21="","",VLOOKUP($F21,'.'!$B$1:$G$34,'.'!$C$1,FALSE))</f>
        <v/>
      </c>
      <c r="Q21" s="122"/>
      <c r="R21" s="221" t="str">
        <f>IF(F21="","",VLOOKUP($F21,'.'!$B$1:$G$34,'.'!$D$1,FALSE))</f>
        <v/>
      </c>
      <c r="S21" s="222"/>
      <c r="T21" s="221" t="str">
        <f>IF(F21="","",VLOOKUP($F21,'.'!$B$1:$G$34,'.'!$E$1,FALSE))</f>
        <v/>
      </c>
      <c r="U21" s="222"/>
      <c r="V21" s="121" t="str">
        <f>IF(F21="","",VLOOKUP($F21,'.'!$B$1:$G$34,'.'!$F$1,FALSE))</f>
        <v/>
      </c>
      <c r="W21" s="122"/>
      <c r="Y21" s="135" t="str">
        <f>IF(F21="","",VLOOKUP($F21,'.'!$B$1:$G$34,'.'!$G$1,FALSE))</f>
        <v/>
      </c>
      <c r="Z21" s="136"/>
      <c r="AA21" s="137"/>
      <c r="AB21" s="138"/>
      <c r="AC21" s="101" t="str">
        <f t="shared" si="20"/>
        <v/>
      </c>
      <c r="AD21" s="102"/>
      <c r="AE21" s="135" t="str">
        <f>IF(F21="","",VLOOKUP($F21,'.'!$B$1:$H$34,'.'!$H$1,FALSE))</f>
        <v/>
      </c>
      <c r="AF21" s="136"/>
      <c r="AH21" s="115"/>
      <c r="AI21" s="116"/>
      <c r="AJ21" s="116"/>
      <c r="AK21" s="116"/>
      <c r="AL21" s="116"/>
      <c r="AM21" s="117"/>
      <c r="AP21" s="34" t="e">
        <f>INDEX('.'!#REF!,MATCH(C21,'.'!#REF!,0),MATCH(F21,'.'!#REF!,0))</f>
        <v>#REF!</v>
      </c>
      <c r="AQ21" s="34" t="str">
        <f t="shared" si="0"/>
        <v/>
      </c>
      <c r="AR21" s="34" t="e">
        <f>VLOOKUP(M21,'.'!#REF!,2,0)</f>
        <v>#REF!</v>
      </c>
      <c r="AS21" s="34" t="s">
        <v>12</v>
      </c>
      <c r="AU21" s="50">
        <f t="shared" si="1"/>
        <v>0</v>
      </c>
      <c r="AV21" s="50">
        <f t="shared" si="2"/>
        <v>0</v>
      </c>
      <c r="AW21" s="50" t="str">
        <f t="shared" si="3"/>
        <v/>
      </c>
      <c r="AX21" s="58" t="e">
        <f t="shared" si="21"/>
        <v>#VALUE!</v>
      </c>
      <c r="AY21" s="52" t="str">
        <f t="shared" si="4"/>
        <v/>
      </c>
      <c r="AZ21" s="53" t="str">
        <f t="shared" si="5"/>
        <v/>
      </c>
      <c r="BA21" s="58" t="e">
        <f t="shared" si="22"/>
        <v>#VALUE!</v>
      </c>
      <c r="BB21" s="52" t="str">
        <f t="shared" si="6"/>
        <v/>
      </c>
      <c r="BC21" s="53" t="str">
        <f t="shared" si="7"/>
        <v/>
      </c>
      <c r="BD21" s="58" t="e">
        <f t="shared" si="23"/>
        <v>#VALUE!</v>
      </c>
      <c r="BE21" s="52" t="str">
        <f t="shared" si="8"/>
        <v/>
      </c>
      <c r="BF21" s="53" t="str">
        <f t="shared" si="9"/>
        <v/>
      </c>
      <c r="BG21" s="60" t="str">
        <f t="shared" si="10"/>
        <v/>
      </c>
      <c r="BH21" s="60" t="str">
        <f t="shared" si="11"/>
        <v/>
      </c>
      <c r="BI21" s="60" t="str">
        <f t="shared" si="12"/>
        <v/>
      </c>
      <c r="BJ21" s="62">
        <f t="shared" si="13"/>
        <v>0</v>
      </c>
      <c r="BK21" s="59" t="e">
        <f t="shared" si="14"/>
        <v>#DIV/0!</v>
      </c>
      <c r="BL21" s="61" t="e">
        <f t="shared" si="15"/>
        <v>#DIV/0!</v>
      </c>
      <c r="BM21" s="60" t="e">
        <f t="shared" si="16"/>
        <v>#DIV/0!</v>
      </c>
      <c r="BN21" s="60">
        <f t="shared" si="17"/>
        <v>-3</v>
      </c>
      <c r="BO21" s="62">
        <f t="shared" si="18"/>
        <v>-3</v>
      </c>
      <c r="BP21" s="63">
        <f t="shared" si="19"/>
        <v>-3</v>
      </c>
    </row>
    <row r="22" spans="1:68" s="17" customFormat="1" ht="20.100000000000001" customHeight="1" x14ac:dyDescent="0.25">
      <c r="A22" s="123"/>
      <c r="B22" s="124"/>
      <c r="C22" s="124"/>
      <c r="D22" s="125"/>
      <c r="F22" s="123"/>
      <c r="G22" s="124"/>
      <c r="H22" s="124"/>
      <c r="I22" s="124"/>
      <c r="J22" s="124"/>
      <c r="K22" s="124"/>
      <c r="L22" s="124"/>
      <c r="M22" s="124"/>
      <c r="N22" s="125"/>
      <c r="O22" s="18"/>
      <c r="P22" s="121" t="str">
        <f>IF(F22="","",VLOOKUP($F22,'.'!$B$1:$G$34,'.'!$C$1,FALSE))</f>
        <v/>
      </c>
      <c r="Q22" s="122"/>
      <c r="R22" s="221" t="str">
        <f>IF(F22="","",VLOOKUP($F22,'.'!$B$1:$G$34,'.'!$D$1,FALSE))</f>
        <v/>
      </c>
      <c r="S22" s="222"/>
      <c r="T22" s="221" t="str">
        <f>IF(F22="","",VLOOKUP($F22,'.'!$B$1:$G$34,'.'!$E$1,FALSE))</f>
        <v/>
      </c>
      <c r="U22" s="222"/>
      <c r="V22" s="121" t="str">
        <f>IF(F22="","",VLOOKUP($F22,'.'!$B$1:$G$34,'.'!$F$1,FALSE))</f>
        <v/>
      </c>
      <c r="W22" s="122"/>
      <c r="Y22" s="135" t="str">
        <f>IF(F22="","",VLOOKUP($F22,'.'!$B$1:$G$34,'.'!$G$1,FALSE))</f>
        <v/>
      </c>
      <c r="Z22" s="136"/>
      <c r="AA22" s="137"/>
      <c r="AB22" s="138"/>
      <c r="AC22" s="101" t="str">
        <f t="shared" si="20"/>
        <v/>
      </c>
      <c r="AD22" s="102"/>
      <c r="AE22" s="135" t="str">
        <f>IF(F22="","",VLOOKUP($F22,'.'!$B$1:$H$34,'.'!$H$1,FALSE))</f>
        <v/>
      </c>
      <c r="AF22" s="136"/>
      <c r="AH22" s="115"/>
      <c r="AI22" s="116"/>
      <c r="AJ22" s="116"/>
      <c r="AK22" s="116"/>
      <c r="AL22" s="116"/>
      <c r="AM22" s="117"/>
      <c r="AP22" s="34" t="e">
        <f>INDEX('.'!#REF!,MATCH(C22,'.'!#REF!,0),MATCH(F22,'.'!#REF!,0))</f>
        <v>#REF!</v>
      </c>
      <c r="AQ22" s="34" t="str">
        <f t="shared" si="0"/>
        <v/>
      </c>
      <c r="AR22" s="34" t="e">
        <f>VLOOKUP(M22,'.'!#REF!,2,0)</f>
        <v>#REF!</v>
      </c>
      <c r="AS22" s="34" t="s">
        <v>12</v>
      </c>
      <c r="AU22" s="50">
        <f t="shared" si="1"/>
        <v>0</v>
      </c>
      <c r="AV22" s="50">
        <f t="shared" si="2"/>
        <v>0</v>
      </c>
      <c r="AW22" s="50" t="str">
        <f t="shared" si="3"/>
        <v/>
      </c>
      <c r="AX22" s="58" t="e">
        <f t="shared" si="21"/>
        <v>#VALUE!</v>
      </c>
      <c r="AY22" s="52" t="str">
        <f t="shared" si="4"/>
        <v/>
      </c>
      <c r="AZ22" s="53" t="str">
        <f t="shared" si="5"/>
        <v/>
      </c>
      <c r="BA22" s="58" t="e">
        <f t="shared" si="22"/>
        <v>#VALUE!</v>
      </c>
      <c r="BB22" s="52" t="str">
        <f t="shared" si="6"/>
        <v/>
      </c>
      <c r="BC22" s="53" t="str">
        <f t="shared" si="7"/>
        <v/>
      </c>
      <c r="BD22" s="58" t="e">
        <f t="shared" si="23"/>
        <v>#VALUE!</v>
      </c>
      <c r="BE22" s="52" t="str">
        <f t="shared" si="8"/>
        <v/>
      </c>
      <c r="BF22" s="53" t="str">
        <f t="shared" si="9"/>
        <v/>
      </c>
      <c r="BG22" s="60" t="str">
        <f t="shared" si="10"/>
        <v/>
      </c>
      <c r="BH22" s="60" t="str">
        <f t="shared" si="11"/>
        <v/>
      </c>
      <c r="BI22" s="60" t="str">
        <f t="shared" si="12"/>
        <v/>
      </c>
      <c r="BJ22" s="62">
        <f t="shared" si="13"/>
        <v>0</v>
      </c>
      <c r="BK22" s="59" t="e">
        <f t="shared" si="14"/>
        <v>#DIV/0!</v>
      </c>
      <c r="BL22" s="61" t="e">
        <f t="shared" si="15"/>
        <v>#DIV/0!</v>
      </c>
      <c r="BM22" s="60" t="e">
        <f t="shared" si="16"/>
        <v>#DIV/0!</v>
      </c>
      <c r="BN22" s="60">
        <f t="shared" si="17"/>
        <v>-3</v>
      </c>
      <c r="BO22" s="62">
        <f t="shared" si="18"/>
        <v>-3</v>
      </c>
      <c r="BP22" s="63">
        <f t="shared" si="19"/>
        <v>-3</v>
      </c>
    </row>
    <row r="23" spans="1:68" s="17" customFormat="1" ht="20.100000000000001" customHeight="1" x14ac:dyDescent="0.25">
      <c r="A23" s="123"/>
      <c r="B23" s="124"/>
      <c r="C23" s="124"/>
      <c r="D23" s="125"/>
      <c r="F23" s="123"/>
      <c r="G23" s="124"/>
      <c r="H23" s="124"/>
      <c r="I23" s="124"/>
      <c r="J23" s="124"/>
      <c r="K23" s="124"/>
      <c r="L23" s="124"/>
      <c r="M23" s="124"/>
      <c r="N23" s="125"/>
      <c r="O23" s="18"/>
      <c r="P23" s="121" t="str">
        <f>IF(F23="","",VLOOKUP($F23,'.'!$B$1:$G$34,'.'!$C$1,FALSE))</f>
        <v/>
      </c>
      <c r="Q23" s="122"/>
      <c r="R23" s="221" t="str">
        <f>IF(F23="","",VLOOKUP($F23,'.'!$B$1:$G$34,'.'!$D$1,FALSE))</f>
        <v/>
      </c>
      <c r="S23" s="222"/>
      <c r="T23" s="221" t="str">
        <f>IF(F23="","",VLOOKUP($F23,'.'!$B$1:$G$34,'.'!$E$1,FALSE))</f>
        <v/>
      </c>
      <c r="U23" s="222"/>
      <c r="V23" s="121" t="str">
        <f>IF(F23="","",VLOOKUP($F23,'.'!$B$1:$G$34,'.'!$F$1,FALSE))</f>
        <v/>
      </c>
      <c r="W23" s="122"/>
      <c r="Y23" s="135" t="str">
        <f>IF(F23="","",VLOOKUP($F23,'.'!$B$1:$G$34,'.'!$G$1,FALSE))</f>
        <v/>
      </c>
      <c r="Z23" s="136"/>
      <c r="AA23" s="137"/>
      <c r="AB23" s="138"/>
      <c r="AC23" s="101" t="str">
        <f t="shared" si="20"/>
        <v/>
      </c>
      <c r="AD23" s="102"/>
      <c r="AE23" s="135" t="str">
        <f>IF(F23="","",VLOOKUP($F23,'.'!$B$1:$H$34,'.'!$H$1,FALSE))</f>
        <v/>
      </c>
      <c r="AF23" s="136"/>
      <c r="AH23" s="115"/>
      <c r="AI23" s="116"/>
      <c r="AJ23" s="116"/>
      <c r="AK23" s="116"/>
      <c r="AL23" s="116"/>
      <c r="AM23" s="117"/>
      <c r="AP23" s="34" t="e">
        <f>INDEX('.'!#REF!,MATCH(C23,'.'!#REF!,0),MATCH(F23,'.'!#REF!,0))</f>
        <v>#REF!</v>
      </c>
      <c r="AQ23" s="34" t="str">
        <f t="shared" si="0"/>
        <v/>
      </c>
      <c r="AR23" s="34" t="e">
        <f>VLOOKUP(M23,'.'!#REF!,2,0)</f>
        <v>#REF!</v>
      </c>
      <c r="AS23" s="34" t="s">
        <v>12</v>
      </c>
      <c r="AU23" s="50">
        <f t="shared" si="1"/>
        <v>0</v>
      </c>
      <c r="AV23" s="50">
        <f t="shared" si="2"/>
        <v>0</v>
      </c>
      <c r="AW23" s="50" t="str">
        <f t="shared" si="3"/>
        <v/>
      </c>
      <c r="AX23" s="58" t="e">
        <f t="shared" si="21"/>
        <v>#VALUE!</v>
      </c>
      <c r="AY23" s="52" t="str">
        <f t="shared" si="4"/>
        <v/>
      </c>
      <c r="AZ23" s="53" t="str">
        <f t="shared" si="5"/>
        <v/>
      </c>
      <c r="BA23" s="58" t="e">
        <f t="shared" si="22"/>
        <v>#VALUE!</v>
      </c>
      <c r="BB23" s="52" t="str">
        <f t="shared" si="6"/>
        <v/>
      </c>
      <c r="BC23" s="53" t="str">
        <f t="shared" si="7"/>
        <v/>
      </c>
      <c r="BD23" s="58" t="e">
        <f t="shared" si="23"/>
        <v>#VALUE!</v>
      </c>
      <c r="BE23" s="52" t="str">
        <f t="shared" si="8"/>
        <v/>
      </c>
      <c r="BF23" s="53" t="str">
        <f t="shared" si="9"/>
        <v/>
      </c>
      <c r="BG23" s="60" t="str">
        <f t="shared" si="10"/>
        <v/>
      </c>
      <c r="BH23" s="60" t="str">
        <f t="shared" si="11"/>
        <v/>
      </c>
      <c r="BI23" s="60" t="str">
        <f t="shared" si="12"/>
        <v/>
      </c>
      <c r="BJ23" s="62">
        <f t="shared" si="13"/>
        <v>0</v>
      </c>
      <c r="BK23" s="59" t="e">
        <f t="shared" si="14"/>
        <v>#DIV/0!</v>
      </c>
      <c r="BL23" s="61" t="e">
        <f t="shared" si="15"/>
        <v>#DIV/0!</v>
      </c>
      <c r="BM23" s="60" t="e">
        <f t="shared" si="16"/>
        <v>#DIV/0!</v>
      </c>
      <c r="BN23" s="60">
        <f t="shared" si="17"/>
        <v>-3</v>
      </c>
      <c r="BO23" s="62">
        <f t="shared" si="18"/>
        <v>-3</v>
      </c>
      <c r="BP23" s="63">
        <f t="shared" si="19"/>
        <v>-3</v>
      </c>
    </row>
    <row r="24" spans="1:68" s="17" customFormat="1" ht="20.100000000000001" customHeight="1" x14ac:dyDescent="0.25">
      <c r="A24" s="123"/>
      <c r="B24" s="124"/>
      <c r="C24" s="124"/>
      <c r="D24" s="125"/>
      <c r="F24" s="123"/>
      <c r="G24" s="124"/>
      <c r="H24" s="124"/>
      <c r="I24" s="124"/>
      <c r="J24" s="124"/>
      <c r="K24" s="124"/>
      <c r="L24" s="124"/>
      <c r="M24" s="124"/>
      <c r="N24" s="125"/>
      <c r="O24" s="18"/>
      <c r="P24" s="121" t="str">
        <f>IF(F24="","",VLOOKUP($F24,'.'!$B$1:$G$34,'.'!$C$1,FALSE))</f>
        <v/>
      </c>
      <c r="Q24" s="122"/>
      <c r="R24" s="221" t="str">
        <f>IF(F24="","",VLOOKUP($F24,'.'!$B$1:$G$34,'.'!$D$1,FALSE))</f>
        <v/>
      </c>
      <c r="S24" s="222"/>
      <c r="T24" s="221" t="str">
        <f>IF(F24="","",VLOOKUP($F24,'.'!$B$1:$G$34,'.'!$E$1,FALSE))</f>
        <v/>
      </c>
      <c r="U24" s="222"/>
      <c r="V24" s="121" t="str">
        <f>IF(F24="","",VLOOKUP($F24,'.'!$B$1:$G$34,'.'!$F$1,FALSE))</f>
        <v/>
      </c>
      <c r="W24" s="122"/>
      <c r="Y24" s="135" t="str">
        <f>IF(F24="","",VLOOKUP($F24,'.'!$B$1:$G$34,'.'!$G$1,FALSE))</f>
        <v/>
      </c>
      <c r="Z24" s="136"/>
      <c r="AA24" s="137"/>
      <c r="AB24" s="138"/>
      <c r="AC24" s="101" t="str">
        <f t="shared" si="20"/>
        <v/>
      </c>
      <c r="AD24" s="102"/>
      <c r="AE24" s="135" t="str">
        <f>IF(F24="","",VLOOKUP($F24,'.'!$B$1:$H$34,'.'!$H$1,FALSE))</f>
        <v/>
      </c>
      <c r="AF24" s="136"/>
      <c r="AH24" s="115"/>
      <c r="AI24" s="116"/>
      <c r="AJ24" s="116"/>
      <c r="AK24" s="116"/>
      <c r="AL24" s="116"/>
      <c r="AM24" s="117"/>
      <c r="AP24" s="34" t="e">
        <f>INDEX('.'!#REF!,MATCH(C24,'.'!#REF!,0),MATCH(F24,'.'!#REF!,0))</f>
        <v>#REF!</v>
      </c>
      <c r="AQ24" s="34" t="str">
        <f t="shared" si="0"/>
        <v/>
      </c>
      <c r="AR24" s="34" t="e">
        <f>VLOOKUP(M24,'.'!#REF!,2,0)</f>
        <v>#REF!</v>
      </c>
      <c r="AS24" s="34" t="s">
        <v>12</v>
      </c>
      <c r="AU24" s="50">
        <f t="shared" si="1"/>
        <v>0</v>
      </c>
      <c r="AV24" s="50">
        <f t="shared" si="2"/>
        <v>0</v>
      </c>
      <c r="AW24" s="50" t="str">
        <f t="shared" si="3"/>
        <v/>
      </c>
      <c r="AX24" s="58" t="e">
        <f t="shared" si="21"/>
        <v>#VALUE!</v>
      </c>
      <c r="AY24" s="52" t="str">
        <f t="shared" si="4"/>
        <v/>
      </c>
      <c r="AZ24" s="53" t="str">
        <f t="shared" si="5"/>
        <v/>
      </c>
      <c r="BA24" s="58" t="e">
        <f t="shared" si="22"/>
        <v>#VALUE!</v>
      </c>
      <c r="BB24" s="52" t="str">
        <f t="shared" si="6"/>
        <v/>
      </c>
      <c r="BC24" s="53" t="str">
        <f t="shared" si="7"/>
        <v/>
      </c>
      <c r="BD24" s="58" t="e">
        <f t="shared" si="23"/>
        <v>#VALUE!</v>
      </c>
      <c r="BE24" s="52" t="str">
        <f t="shared" si="8"/>
        <v/>
      </c>
      <c r="BF24" s="53" t="str">
        <f t="shared" si="9"/>
        <v/>
      </c>
      <c r="BG24" s="60" t="str">
        <f t="shared" si="10"/>
        <v/>
      </c>
      <c r="BH24" s="60" t="str">
        <f t="shared" si="11"/>
        <v/>
      </c>
      <c r="BI24" s="60" t="str">
        <f t="shared" si="12"/>
        <v/>
      </c>
      <c r="BJ24" s="62">
        <f t="shared" si="13"/>
        <v>0</v>
      </c>
      <c r="BK24" s="59" t="e">
        <f t="shared" si="14"/>
        <v>#DIV/0!</v>
      </c>
      <c r="BL24" s="61" t="e">
        <f t="shared" si="15"/>
        <v>#DIV/0!</v>
      </c>
      <c r="BM24" s="60" t="e">
        <f t="shared" si="16"/>
        <v>#DIV/0!</v>
      </c>
      <c r="BN24" s="60">
        <f t="shared" si="17"/>
        <v>-3</v>
      </c>
      <c r="BO24" s="62">
        <f t="shared" si="18"/>
        <v>-3</v>
      </c>
      <c r="BP24" s="63">
        <f t="shared" si="19"/>
        <v>-3</v>
      </c>
    </row>
    <row r="25" spans="1:68" s="17" customFormat="1" ht="20.100000000000001" customHeight="1" x14ac:dyDescent="0.25">
      <c r="A25" s="123"/>
      <c r="B25" s="124"/>
      <c r="C25" s="124"/>
      <c r="D25" s="125"/>
      <c r="F25" s="123"/>
      <c r="G25" s="124"/>
      <c r="H25" s="124"/>
      <c r="I25" s="124"/>
      <c r="J25" s="124"/>
      <c r="K25" s="124"/>
      <c r="L25" s="124"/>
      <c r="M25" s="124"/>
      <c r="N25" s="125"/>
      <c r="O25" s="18"/>
      <c r="P25" s="121" t="str">
        <f>IF(F25="","",VLOOKUP($F25,'.'!$B$1:$G$34,'.'!$C$1,FALSE))</f>
        <v/>
      </c>
      <c r="Q25" s="122"/>
      <c r="R25" s="221" t="str">
        <f>IF(F25="","",VLOOKUP($F25,'.'!$B$1:$G$34,'.'!$D$1,FALSE))</f>
        <v/>
      </c>
      <c r="S25" s="222"/>
      <c r="T25" s="221" t="str">
        <f>IF(F25="","",VLOOKUP($F25,'.'!$B$1:$G$34,'.'!$E$1,FALSE))</f>
        <v/>
      </c>
      <c r="U25" s="222"/>
      <c r="V25" s="121" t="str">
        <f>IF(F25="","",VLOOKUP($F25,'.'!$B$1:$G$34,'.'!$F$1,FALSE))</f>
        <v/>
      </c>
      <c r="W25" s="122"/>
      <c r="Y25" s="135" t="str">
        <f>IF(F25="","",VLOOKUP($F25,'.'!$B$1:$G$34,'.'!$G$1,FALSE))</f>
        <v/>
      </c>
      <c r="Z25" s="136"/>
      <c r="AA25" s="137"/>
      <c r="AB25" s="138"/>
      <c r="AC25" s="101" t="str">
        <f t="shared" si="20"/>
        <v/>
      </c>
      <c r="AD25" s="102"/>
      <c r="AE25" s="135" t="str">
        <f>IF(F25="","",VLOOKUP($F25,'.'!$B$1:$H$34,'.'!$H$1,FALSE))</f>
        <v/>
      </c>
      <c r="AF25" s="136"/>
      <c r="AH25" s="115"/>
      <c r="AI25" s="116"/>
      <c r="AJ25" s="116"/>
      <c r="AK25" s="116"/>
      <c r="AL25" s="116"/>
      <c r="AM25" s="117"/>
      <c r="AP25" s="35" t="e">
        <f>INDEX('.'!#REF!,MATCH(C25,'.'!#REF!,0),MATCH(F25,'.'!#REF!,0))</f>
        <v>#REF!</v>
      </c>
      <c r="AQ25" s="35" t="str">
        <f t="shared" si="0"/>
        <v/>
      </c>
      <c r="AR25" s="35" t="e">
        <f>VLOOKUP(M25,'.'!#REF!,2,0)</f>
        <v>#REF!</v>
      </c>
      <c r="AS25" s="35" t="s">
        <v>12</v>
      </c>
      <c r="AU25" s="50">
        <f t="shared" si="1"/>
        <v>0</v>
      </c>
      <c r="AV25" s="50">
        <f t="shared" si="2"/>
        <v>0</v>
      </c>
      <c r="AW25" s="50" t="str">
        <f t="shared" si="3"/>
        <v/>
      </c>
      <c r="AX25" s="58" t="e">
        <f t="shared" si="21"/>
        <v>#VALUE!</v>
      </c>
      <c r="AY25" s="52" t="str">
        <f t="shared" si="4"/>
        <v/>
      </c>
      <c r="AZ25" s="53" t="str">
        <f t="shared" si="5"/>
        <v/>
      </c>
      <c r="BA25" s="58" t="e">
        <f t="shared" si="22"/>
        <v>#VALUE!</v>
      </c>
      <c r="BB25" s="52" t="str">
        <f t="shared" si="6"/>
        <v/>
      </c>
      <c r="BC25" s="53" t="str">
        <f t="shared" si="7"/>
        <v/>
      </c>
      <c r="BD25" s="58" t="e">
        <f t="shared" si="23"/>
        <v>#VALUE!</v>
      </c>
      <c r="BE25" s="52" t="str">
        <f t="shared" si="8"/>
        <v/>
      </c>
      <c r="BF25" s="53" t="str">
        <f t="shared" si="9"/>
        <v/>
      </c>
      <c r="BG25" s="60" t="str">
        <f t="shared" si="10"/>
        <v/>
      </c>
      <c r="BH25" s="60" t="str">
        <f t="shared" si="11"/>
        <v/>
      </c>
      <c r="BI25" s="60" t="str">
        <f t="shared" si="12"/>
        <v/>
      </c>
      <c r="BJ25" s="62">
        <f t="shared" si="13"/>
        <v>0</v>
      </c>
      <c r="BK25" s="59" t="e">
        <f t="shared" si="14"/>
        <v>#DIV/0!</v>
      </c>
      <c r="BL25" s="61" t="e">
        <f t="shared" si="15"/>
        <v>#DIV/0!</v>
      </c>
      <c r="BM25" s="60" t="e">
        <f t="shared" si="16"/>
        <v>#DIV/0!</v>
      </c>
      <c r="BN25" s="60">
        <f t="shared" si="17"/>
        <v>-3</v>
      </c>
      <c r="BO25" s="62">
        <f t="shared" si="18"/>
        <v>-3</v>
      </c>
      <c r="BP25" s="63">
        <f t="shared" si="19"/>
        <v>-3</v>
      </c>
    </row>
    <row r="26" spans="1:68" s="17" customFormat="1" ht="20.100000000000001" customHeight="1" x14ac:dyDescent="0.25">
      <c r="A26" s="123"/>
      <c r="B26" s="124"/>
      <c r="C26" s="124"/>
      <c r="D26" s="125"/>
      <c r="F26" s="123"/>
      <c r="G26" s="124"/>
      <c r="H26" s="124"/>
      <c r="I26" s="124"/>
      <c r="J26" s="124"/>
      <c r="K26" s="124"/>
      <c r="L26" s="124"/>
      <c r="M26" s="124"/>
      <c r="N26" s="125"/>
      <c r="O26" s="18"/>
      <c r="P26" s="121" t="str">
        <f>IF(F26="","",VLOOKUP($F26,'.'!$B$1:$G$34,'.'!$C$1,FALSE))</f>
        <v/>
      </c>
      <c r="Q26" s="122"/>
      <c r="R26" s="221" t="str">
        <f>IF(F26="","",VLOOKUP($F26,'.'!$B$1:$G$34,'.'!$D$1,FALSE))</f>
        <v/>
      </c>
      <c r="S26" s="222"/>
      <c r="T26" s="221" t="str">
        <f>IF(F26="","",VLOOKUP($F26,'.'!$B$1:$G$34,'.'!$E$1,FALSE))</f>
        <v/>
      </c>
      <c r="U26" s="222"/>
      <c r="V26" s="121" t="str">
        <f>IF(F26="","",VLOOKUP($F26,'.'!$B$1:$G$34,'.'!$F$1,FALSE))</f>
        <v/>
      </c>
      <c r="W26" s="122"/>
      <c r="Y26" s="135" t="str">
        <f>IF(F26="","",VLOOKUP($F26,'.'!$B$1:$G$34,'.'!$G$1,FALSE))</f>
        <v/>
      </c>
      <c r="Z26" s="136"/>
      <c r="AA26" s="137"/>
      <c r="AB26" s="138"/>
      <c r="AC26" s="101" t="str">
        <f t="shared" si="20"/>
        <v/>
      </c>
      <c r="AD26" s="102"/>
      <c r="AE26" s="135" t="str">
        <f>IF(F26="","",VLOOKUP($F26,'.'!$B$1:$H$34,'.'!$H$1,FALSE))</f>
        <v/>
      </c>
      <c r="AF26" s="136"/>
      <c r="AH26" s="115"/>
      <c r="AI26" s="116"/>
      <c r="AJ26" s="116"/>
      <c r="AK26" s="116"/>
      <c r="AL26" s="116"/>
      <c r="AM26" s="117"/>
      <c r="AP26" s="34" t="e">
        <f>INDEX('.'!#REF!,MATCH(C26,'.'!#REF!,0),MATCH(F26,'.'!#REF!,0))</f>
        <v>#REF!</v>
      </c>
      <c r="AQ26" s="34" t="str">
        <f t="shared" si="0"/>
        <v/>
      </c>
      <c r="AR26" s="34" t="e">
        <f>VLOOKUP(M26,'.'!#REF!,2,0)</f>
        <v>#REF!</v>
      </c>
      <c r="AS26" s="34" t="s">
        <v>12</v>
      </c>
      <c r="AU26" s="50">
        <f t="shared" si="1"/>
        <v>0</v>
      </c>
      <c r="AV26" s="50">
        <f t="shared" si="2"/>
        <v>0</v>
      </c>
      <c r="AW26" s="50" t="str">
        <f t="shared" si="3"/>
        <v/>
      </c>
      <c r="AX26" s="58" t="e">
        <f t="shared" si="21"/>
        <v>#VALUE!</v>
      </c>
      <c r="AY26" s="52" t="str">
        <f t="shared" si="4"/>
        <v/>
      </c>
      <c r="AZ26" s="53" t="str">
        <f t="shared" si="5"/>
        <v/>
      </c>
      <c r="BA26" s="58" t="e">
        <f t="shared" si="22"/>
        <v>#VALUE!</v>
      </c>
      <c r="BB26" s="52" t="str">
        <f t="shared" si="6"/>
        <v/>
      </c>
      <c r="BC26" s="53" t="str">
        <f t="shared" si="7"/>
        <v/>
      </c>
      <c r="BD26" s="58" t="e">
        <f t="shared" si="23"/>
        <v>#VALUE!</v>
      </c>
      <c r="BE26" s="52" t="str">
        <f t="shared" si="8"/>
        <v/>
      </c>
      <c r="BF26" s="53" t="str">
        <f t="shared" si="9"/>
        <v/>
      </c>
      <c r="BG26" s="60" t="str">
        <f t="shared" si="10"/>
        <v/>
      </c>
      <c r="BH26" s="60" t="str">
        <f t="shared" si="11"/>
        <v/>
      </c>
      <c r="BI26" s="60" t="str">
        <f t="shared" si="12"/>
        <v/>
      </c>
      <c r="BJ26" s="62">
        <f t="shared" si="13"/>
        <v>0</v>
      </c>
      <c r="BK26" s="59" t="e">
        <f t="shared" si="14"/>
        <v>#DIV/0!</v>
      </c>
      <c r="BL26" s="61" t="e">
        <f t="shared" si="15"/>
        <v>#DIV/0!</v>
      </c>
      <c r="BM26" s="60" t="e">
        <f t="shared" si="16"/>
        <v>#DIV/0!</v>
      </c>
      <c r="BN26" s="60">
        <f t="shared" si="17"/>
        <v>-3</v>
      </c>
      <c r="BO26" s="62">
        <f t="shared" si="18"/>
        <v>-3</v>
      </c>
      <c r="BP26" s="63">
        <f t="shared" si="19"/>
        <v>-3</v>
      </c>
    </row>
    <row r="27" spans="1:68" s="17" customFormat="1" ht="20.100000000000001" customHeight="1" x14ac:dyDescent="0.25">
      <c r="A27" s="126"/>
      <c r="B27" s="127"/>
      <c r="C27" s="127"/>
      <c r="D27" s="128"/>
      <c r="E27" s="84"/>
      <c r="F27" s="126"/>
      <c r="G27" s="127"/>
      <c r="H27" s="127"/>
      <c r="I27" s="127"/>
      <c r="J27" s="127"/>
      <c r="K27" s="127"/>
      <c r="L27" s="127"/>
      <c r="M27" s="127"/>
      <c r="N27" s="128"/>
      <c r="O27" s="18"/>
      <c r="P27" s="129" t="str">
        <f>IF(F27="","",VLOOKUP($F27,'.'!$B$1:$G$34,'.'!$C$1,FALSE))</f>
        <v/>
      </c>
      <c r="Q27" s="130"/>
      <c r="R27" s="184" t="str">
        <f>IF(F27="","",VLOOKUP($F27,'.'!$B$1:$G$34,'.'!$D$1,FALSE))</f>
        <v/>
      </c>
      <c r="S27" s="185"/>
      <c r="T27" s="184" t="str">
        <f>IF(F27="","",VLOOKUP($F27,'.'!$B$1:$G$34,'.'!$E$1,FALSE))</f>
        <v/>
      </c>
      <c r="U27" s="185"/>
      <c r="V27" s="129" t="str">
        <f>IF(F27="","",VLOOKUP($F27,'.'!$B$1:$G$34,'.'!$F$1,FALSE))</f>
        <v/>
      </c>
      <c r="W27" s="130"/>
      <c r="Y27" s="133" t="str">
        <f>IF(F27="","",VLOOKUP($F27,'.'!$B$1:$G$34,'.'!$G$1,FALSE))</f>
        <v/>
      </c>
      <c r="Z27" s="134"/>
      <c r="AA27" s="131"/>
      <c r="AB27" s="132"/>
      <c r="AC27" s="248" t="str">
        <f t="shared" si="20"/>
        <v/>
      </c>
      <c r="AD27" s="249"/>
      <c r="AE27" s="133" t="str">
        <f>IF(F27="","",VLOOKUP($F27,'.'!$B$1:$H$34,'.'!$H$1,FALSE))</f>
        <v/>
      </c>
      <c r="AF27" s="134"/>
      <c r="AH27" s="200"/>
      <c r="AI27" s="201"/>
      <c r="AJ27" s="201"/>
      <c r="AK27" s="201"/>
      <c r="AL27" s="201"/>
      <c r="AM27" s="202"/>
      <c r="AP27" s="36" t="e">
        <f>INDEX('.'!#REF!,MATCH(C27,'.'!#REF!,0),MATCH(F27,'.'!#REF!,0))</f>
        <v>#REF!</v>
      </c>
      <c r="AQ27" s="36" t="str">
        <f t="shared" si="0"/>
        <v/>
      </c>
      <c r="AR27" s="36" t="e">
        <f>VLOOKUP(M27,'.'!#REF!,2,0)</f>
        <v>#REF!</v>
      </c>
      <c r="AS27" s="36" t="s">
        <v>12</v>
      </c>
      <c r="AU27" s="50">
        <f t="shared" si="1"/>
        <v>0</v>
      </c>
      <c r="AV27" s="50">
        <f t="shared" si="2"/>
        <v>0</v>
      </c>
      <c r="AW27" s="50" t="str">
        <f t="shared" si="3"/>
        <v/>
      </c>
      <c r="AX27" s="58" t="e">
        <f t="shared" si="21"/>
        <v>#VALUE!</v>
      </c>
      <c r="AY27" s="52" t="str">
        <f t="shared" si="4"/>
        <v/>
      </c>
      <c r="AZ27" s="53" t="str">
        <f t="shared" si="5"/>
        <v/>
      </c>
      <c r="BA27" s="58" t="e">
        <f t="shared" si="22"/>
        <v>#VALUE!</v>
      </c>
      <c r="BB27" s="52" t="str">
        <f t="shared" si="6"/>
        <v/>
      </c>
      <c r="BC27" s="53" t="str">
        <f t="shared" si="7"/>
        <v/>
      </c>
      <c r="BD27" s="58" t="e">
        <f t="shared" si="23"/>
        <v>#VALUE!</v>
      </c>
      <c r="BE27" s="52" t="str">
        <f t="shared" si="8"/>
        <v/>
      </c>
      <c r="BF27" s="53" t="str">
        <f t="shared" si="9"/>
        <v/>
      </c>
      <c r="BG27" s="60" t="str">
        <f t="shared" si="10"/>
        <v/>
      </c>
      <c r="BH27" s="60" t="str">
        <f t="shared" si="11"/>
        <v/>
      </c>
      <c r="BI27" s="60" t="str">
        <f t="shared" si="12"/>
        <v/>
      </c>
      <c r="BJ27" s="62">
        <f t="shared" si="13"/>
        <v>0</v>
      </c>
      <c r="BK27" s="59" t="e">
        <f t="shared" si="14"/>
        <v>#DIV/0!</v>
      </c>
      <c r="BL27" s="61" t="e">
        <f t="shared" si="15"/>
        <v>#DIV/0!</v>
      </c>
      <c r="BM27" s="60" t="e">
        <f t="shared" si="16"/>
        <v>#DIV/0!</v>
      </c>
      <c r="BN27" s="60">
        <f t="shared" si="17"/>
        <v>-3</v>
      </c>
      <c r="BO27" s="62">
        <f t="shared" si="18"/>
        <v>-3</v>
      </c>
      <c r="BP27" s="63">
        <f t="shared" si="19"/>
        <v>-3</v>
      </c>
    </row>
    <row r="28" spans="1:68" s="17" customFormat="1" ht="20.100000000000001" customHeight="1" x14ac:dyDescent="0.25">
      <c r="A28" s="66" t="s">
        <v>93</v>
      </c>
      <c r="B28" s="16"/>
      <c r="C28" s="16"/>
      <c r="D28" s="16"/>
      <c r="E28" s="49"/>
      <c r="F28" s="65"/>
      <c r="G28" s="65"/>
      <c r="H28" s="65"/>
      <c r="I28" s="65"/>
      <c r="J28" s="65"/>
      <c r="K28" s="16"/>
      <c r="L28" s="16"/>
      <c r="M28" s="65"/>
      <c r="N28" s="65"/>
      <c r="O28" s="18"/>
      <c r="P28" s="19"/>
      <c r="Q28" s="19"/>
      <c r="R28" s="19"/>
      <c r="S28" s="19"/>
      <c r="T28" s="19"/>
      <c r="U28" s="19"/>
      <c r="V28" s="19"/>
      <c r="W28" s="19"/>
      <c r="Y28" s="179" t="s">
        <v>92</v>
      </c>
      <c r="Z28" s="179"/>
      <c r="AA28" s="178" t="str">
        <f>IF(SUM(AC16:AD27)=0,"",SUM(AC16:AD27))</f>
        <v/>
      </c>
      <c r="AB28" s="178"/>
      <c r="AC28" s="178"/>
      <c r="AD28" s="81"/>
      <c r="AE28" s="81"/>
      <c r="AF28" s="81"/>
      <c r="AH28" s="183"/>
      <c r="AI28" s="183"/>
      <c r="AJ28" s="183"/>
      <c r="AK28" s="183"/>
      <c r="AL28" s="183"/>
      <c r="AM28" s="183"/>
      <c r="BF28" s="51" t="str">
        <f t="shared" si="9"/>
        <v/>
      </c>
    </row>
    <row r="29" spans="1:68" s="8" customFormat="1" ht="7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5"/>
      <c r="V29" s="5"/>
      <c r="W29" s="5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68" s="24" customFormat="1" ht="15" customHeight="1" x14ac:dyDescent="0.25">
      <c r="A30" s="151" t="s">
        <v>95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23"/>
      <c r="Y30" s="107" t="s">
        <v>75</v>
      </c>
      <c r="Z30" s="139"/>
      <c r="AA30" s="107" t="s">
        <v>89</v>
      </c>
      <c r="AB30" s="139"/>
      <c r="AC30" s="106" t="s">
        <v>90</v>
      </c>
      <c r="AD30" s="107"/>
      <c r="AE30" s="106" t="s">
        <v>100</v>
      </c>
      <c r="AF30" s="107"/>
      <c r="AG30" s="64"/>
      <c r="AH30" s="107" t="s">
        <v>91</v>
      </c>
      <c r="AI30" s="107"/>
      <c r="AJ30" s="107"/>
      <c r="AK30" s="107"/>
      <c r="AL30" s="107"/>
      <c r="AM30" s="107"/>
    </row>
    <row r="31" spans="1:68" s="8" customFormat="1" ht="15" customHeight="1" thickBot="1" x14ac:dyDescent="0.3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9"/>
      <c r="Y31" s="107"/>
      <c r="Z31" s="139"/>
      <c r="AA31" s="107"/>
      <c r="AB31" s="139"/>
      <c r="AC31" s="106"/>
      <c r="AD31" s="107"/>
      <c r="AE31" s="106"/>
      <c r="AF31" s="107"/>
      <c r="AG31" s="64"/>
      <c r="AH31" s="107"/>
      <c r="AI31" s="107"/>
      <c r="AJ31" s="107"/>
      <c r="AK31" s="107"/>
      <c r="AL31" s="107"/>
      <c r="AM31" s="107"/>
    </row>
    <row r="32" spans="1:68" s="8" customFormat="1" ht="18" customHeight="1" x14ac:dyDescent="0.25">
      <c r="A32" s="154" t="s">
        <v>5</v>
      </c>
      <c r="B32" s="155"/>
      <c r="C32" s="155"/>
      <c r="D32" s="155"/>
      <c r="E32" s="155"/>
      <c r="F32" s="149" t="s">
        <v>94</v>
      </c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9"/>
      <c r="Y32" s="109"/>
      <c r="Z32" s="140"/>
      <c r="AA32" s="109"/>
      <c r="AB32" s="140"/>
      <c r="AC32" s="108"/>
      <c r="AD32" s="109"/>
      <c r="AE32" s="108"/>
      <c r="AF32" s="109"/>
      <c r="AG32" s="64"/>
      <c r="AH32" s="109"/>
      <c r="AI32" s="109"/>
      <c r="AJ32" s="109"/>
      <c r="AK32" s="109"/>
      <c r="AL32" s="109"/>
      <c r="AM32" s="109"/>
    </row>
    <row r="33" spans="1:39" s="8" customFormat="1" ht="19.5" customHeight="1" x14ac:dyDescent="0.25">
      <c r="A33" s="156"/>
      <c r="B33" s="156"/>
      <c r="C33" s="156"/>
      <c r="D33" s="156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9"/>
      <c r="Y33" s="198"/>
      <c r="Z33" s="199"/>
      <c r="AA33" s="141"/>
      <c r="AB33" s="142"/>
      <c r="AC33" s="110" t="str">
        <f>IF(AND(ISNUMBER(AA33),ISNUMBER(Y33)),Y33/1000*AA33,"")</f>
        <v/>
      </c>
      <c r="AD33" s="111"/>
      <c r="AE33" s="188"/>
      <c r="AF33" s="189"/>
      <c r="AG33" s="17"/>
      <c r="AH33" s="112"/>
      <c r="AI33" s="113"/>
      <c r="AJ33" s="113"/>
      <c r="AK33" s="113"/>
      <c r="AL33" s="113"/>
      <c r="AM33" s="114"/>
    </row>
    <row r="34" spans="1:39" s="8" customFormat="1" ht="19.5" customHeight="1" x14ac:dyDescent="0.25">
      <c r="A34" s="153"/>
      <c r="B34" s="153"/>
      <c r="C34" s="153"/>
      <c r="D34" s="153"/>
      <c r="E34" s="153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9"/>
      <c r="Y34" s="192"/>
      <c r="Z34" s="193"/>
      <c r="AA34" s="137"/>
      <c r="AB34" s="138"/>
      <c r="AC34" s="101" t="str">
        <f>IF(AND(ISNUMBER(AA34),ISNUMBER(Y34)),Y34/1000*AA34,"")</f>
        <v/>
      </c>
      <c r="AD34" s="102"/>
      <c r="AE34" s="190"/>
      <c r="AF34" s="191"/>
      <c r="AG34" s="17"/>
      <c r="AH34" s="115"/>
      <c r="AI34" s="116"/>
      <c r="AJ34" s="116"/>
      <c r="AK34" s="116"/>
      <c r="AL34" s="116"/>
      <c r="AM34" s="117"/>
    </row>
    <row r="35" spans="1:39" s="8" customFormat="1" ht="19.5" customHeight="1" x14ac:dyDescent="0.25">
      <c r="A35" s="152"/>
      <c r="B35" s="152"/>
      <c r="C35" s="152"/>
      <c r="D35" s="152"/>
      <c r="E35" s="152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9"/>
      <c r="Y35" s="192"/>
      <c r="Z35" s="193"/>
      <c r="AA35" s="137"/>
      <c r="AB35" s="138"/>
      <c r="AC35" s="101" t="str">
        <f>IF(AND(ISNUMBER(AA35),ISNUMBER(Y35)),Y35/1000*AA35,"")</f>
        <v/>
      </c>
      <c r="AD35" s="102"/>
      <c r="AE35" s="194"/>
      <c r="AF35" s="195"/>
      <c r="AG35" s="17"/>
      <c r="AH35" s="115"/>
      <c r="AI35" s="116"/>
      <c r="AJ35" s="116"/>
      <c r="AK35" s="116"/>
      <c r="AL35" s="116"/>
      <c r="AM35" s="117"/>
    </row>
    <row r="36" spans="1:39" s="8" customFormat="1" ht="19.5" customHeight="1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9"/>
      <c r="Y36" s="179" t="s">
        <v>92</v>
      </c>
      <c r="Z36" s="179"/>
      <c r="AA36" s="178" t="str">
        <f>IF(SUM(AC33:AD35)=0,"",SUM(AC33:AD35))</f>
        <v/>
      </c>
      <c r="AB36" s="178"/>
      <c r="AC36" s="178"/>
      <c r="AD36" s="81"/>
      <c r="AE36" s="78"/>
      <c r="AF36" s="78"/>
      <c r="AG36" s="17"/>
      <c r="AH36" s="183"/>
      <c r="AI36" s="183"/>
      <c r="AJ36" s="183"/>
      <c r="AK36" s="183"/>
      <c r="AL36" s="183"/>
      <c r="AM36" s="183"/>
    </row>
    <row r="37" spans="1:39" s="21" customFormat="1" ht="15" customHeight="1" x14ac:dyDescent="0.25">
      <c r="A37" s="20"/>
      <c r="C37" s="20"/>
      <c r="D37" s="20"/>
      <c r="E37" s="20"/>
      <c r="F37" s="20"/>
      <c r="G37" s="20"/>
      <c r="I37" s="20"/>
      <c r="J37" s="20"/>
      <c r="K37" s="20"/>
      <c r="L37" s="20"/>
      <c r="M37" s="20"/>
      <c r="N37" s="20"/>
      <c r="Q37" s="20"/>
      <c r="R37" s="20"/>
      <c r="S37" s="20"/>
      <c r="T37" s="20"/>
      <c r="U37" s="22"/>
      <c r="V37" s="22"/>
      <c r="W37" s="22"/>
      <c r="X37" s="20"/>
      <c r="Y37" s="20"/>
      <c r="Z37" s="20"/>
      <c r="AA37" s="20"/>
      <c r="AB37" s="20"/>
      <c r="AD37" s="20"/>
      <c r="AE37" s="20"/>
      <c r="AF37" s="20"/>
      <c r="AG37" s="20"/>
      <c r="AH37" s="20"/>
      <c r="AJ37" s="20"/>
      <c r="AK37" s="20"/>
      <c r="AL37" s="20"/>
      <c r="AM37" s="20"/>
    </row>
    <row r="38" spans="1:39" s="8" customFormat="1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5"/>
      <c r="V38" s="5"/>
      <c r="W38" s="5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s="64" customFormat="1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5"/>
      <c r="V39" s="5"/>
      <c r="W39" s="5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s="64" customFormat="1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5"/>
      <c r="V40" s="5"/>
      <c r="W40" s="5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s="64" customFormat="1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5"/>
      <c r="V41" s="5"/>
      <c r="W41" s="5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8" customFormat="1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5"/>
      <c r="V42" s="5"/>
      <c r="W42" s="5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64"/>
      <c r="AI42" s="64"/>
      <c r="AJ42" s="64"/>
      <c r="AK42" s="64"/>
      <c r="AL42" s="9"/>
      <c r="AM42" s="9"/>
    </row>
    <row r="43" spans="1:39" s="8" customFormat="1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5"/>
      <c r="V43" s="5"/>
      <c r="W43" s="5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64"/>
      <c r="AI43" s="64"/>
      <c r="AJ43" s="64"/>
      <c r="AK43" s="64"/>
      <c r="AL43" s="9"/>
      <c r="AM43" s="9"/>
    </row>
    <row r="44" spans="1:39" s="8" customFormat="1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5"/>
      <c r="V44" s="5"/>
      <c r="W44" s="5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64"/>
      <c r="AI44" s="64"/>
      <c r="AJ44" s="64"/>
      <c r="AK44" s="64"/>
      <c r="AL44" s="9"/>
      <c r="AM44" s="9"/>
    </row>
    <row r="45" spans="1:39" s="8" customFormat="1" ht="15" customHeight="1" x14ac:dyDescent="0.25">
      <c r="A45" s="180" t="s">
        <v>99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</row>
    <row r="46" spans="1:39" s="8" customFormat="1" ht="18" customHeight="1" x14ac:dyDescent="0.2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</row>
    <row r="47" spans="1:39" s="8" customFormat="1" ht="15" customHeight="1" x14ac:dyDescent="0.25">
      <c r="A47" s="168" t="s">
        <v>111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9"/>
      <c r="M47" s="9"/>
      <c r="N47" s="9"/>
      <c r="O47" s="9"/>
      <c r="P47" s="9"/>
      <c r="Q47" s="9"/>
      <c r="R47" s="9"/>
      <c r="S47" s="9"/>
      <c r="T47" s="9"/>
      <c r="U47" s="5"/>
      <c r="V47" s="5"/>
      <c r="W47" s="5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s="8" customFormat="1" ht="20.100000000000001" customHeight="1" x14ac:dyDescent="0.25">
      <c r="A48" s="164" t="s">
        <v>114</v>
      </c>
      <c r="B48" s="165"/>
      <c r="C48" s="165"/>
      <c r="D48" s="166"/>
      <c r="E48" s="17"/>
      <c r="F48" s="160" t="s">
        <v>51</v>
      </c>
      <c r="G48" s="161"/>
      <c r="H48" s="162"/>
      <c r="I48" s="162"/>
      <c r="J48" s="162"/>
      <c r="K48" s="162"/>
      <c r="L48" s="162"/>
      <c r="M48" s="162"/>
      <c r="N48" s="163"/>
      <c r="O48" s="18"/>
      <c r="P48" s="169">
        <f>IF(F48="","",VLOOKUP($F48,'.'!$B$1:$G$28,'.'!$C$1,FALSE))</f>
        <v>12</v>
      </c>
      <c r="Q48" s="170"/>
      <c r="R48" s="171">
        <f>IF(F48="","",VLOOKUP($F48,'.'!$B$1:$G$28,'.'!$D$1,FALSE))</f>
        <v>100</v>
      </c>
      <c r="S48" s="172"/>
      <c r="T48" s="171">
        <f>IF(F48="","",VLOOKUP($F48,'.'!$B$1:$G$28,'.'!$E$1,FALSE))</f>
        <v>190</v>
      </c>
      <c r="U48" s="172"/>
      <c r="V48" s="169">
        <f>IF(F48="","",VLOOKUP($F48,'.'!$B$1:$G$28,'.'!$F$1,FALSE))</f>
        <v>190</v>
      </c>
      <c r="W48" s="170"/>
      <c r="X48" s="17"/>
      <c r="Y48" s="181">
        <f>IF(F48="","",VLOOKUP($F48,'.'!$B$1:$G$28,'.'!$G$1,FALSE))</f>
        <v>750</v>
      </c>
      <c r="Z48" s="182"/>
      <c r="AA48" s="160">
        <v>5</v>
      </c>
      <c r="AB48" s="167"/>
      <c r="AC48" s="101">
        <f>IF(AND(ISNUMBER(AA48),ISNUMBER(Y48)),Y48/1000*AA48,"")</f>
        <v>3.75</v>
      </c>
      <c r="AD48" s="102"/>
      <c r="AE48" s="118">
        <v>9.1</v>
      </c>
      <c r="AF48" s="119"/>
      <c r="AG48" s="17"/>
      <c r="AH48" s="103" t="s">
        <v>120</v>
      </c>
      <c r="AI48" s="104"/>
      <c r="AJ48" s="104"/>
      <c r="AK48" s="104"/>
      <c r="AL48" s="104"/>
      <c r="AM48" s="105"/>
    </row>
    <row r="49" spans="1:40" s="8" customFormat="1" ht="20.100000000000001" customHeight="1" x14ac:dyDescent="0.25">
      <c r="A49" s="164" t="s">
        <v>115</v>
      </c>
      <c r="B49" s="165"/>
      <c r="C49" s="165"/>
      <c r="D49" s="166"/>
      <c r="E49" s="17"/>
      <c r="F49" s="160" t="s">
        <v>61</v>
      </c>
      <c r="G49" s="161"/>
      <c r="H49" s="161"/>
      <c r="I49" s="161"/>
      <c r="J49" s="161"/>
      <c r="K49" s="161"/>
      <c r="L49" s="161"/>
      <c r="M49" s="161"/>
      <c r="N49" s="167"/>
      <c r="O49" s="18"/>
      <c r="P49" s="169">
        <f>IF(F49="","",VLOOKUP($F49,'.'!$B$1:$G$28,'.'!$C$1,FALSE))</f>
        <v>12</v>
      </c>
      <c r="Q49" s="170"/>
      <c r="R49" s="171">
        <f>IF(F49="","",VLOOKUP($F49,'.'!$B$1:$G$28,'.'!$D$1,FALSE))</f>
        <v>100</v>
      </c>
      <c r="S49" s="172"/>
      <c r="T49" s="171">
        <f>IF(F49="","",VLOOKUP($F49,'.'!$B$1:$G$28,'.'!$E$1,FALSE))</f>
        <v>290</v>
      </c>
      <c r="U49" s="172"/>
      <c r="V49" s="169">
        <f>IF(F49="","",VLOOKUP($F49,'.'!$B$1:$G$28,'.'!$F$1,FALSE))</f>
        <v>290</v>
      </c>
      <c r="W49" s="170"/>
      <c r="X49" s="17"/>
      <c r="Y49" s="181">
        <f>IF(F49="","",VLOOKUP($F49,'.'!$B$1:$G$28,'.'!$G$1,FALSE))</f>
        <v>750</v>
      </c>
      <c r="Z49" s="182"/>
      <c r="AA49" s="160">
        <v>10</v>
      </c>
      <c r="AB49" s="167"/>
      <c r="AC49" s="101">
        <f t="shared" ref="AC49" si="24">IF(AND(ISNUMBER(AA49),ISNUMBER(Y49)),Y49/1000*AA49,"")</f>
        <v>7.5</v>
      </c>
      <c r="AD49" s="102"/>
      <c r="AE49" s="118">
        <v>11.2</v>
      </c>
      <c r="AF49" s="119"/>
      <c r="AG49" s="17"/>
      <c r="AH49" s="103" t="s">
        <v>119</v>
      </c>
      <c r="AI49" s="104"/>
      <c r="AJ49" s="104"/>
      <c r="AK49" s="104"/>
      <c r="AL49" s="104"/>
      <c r="AM49" s="105"/>
    </row>
    <row r="50" spans="1:40" s="64" customFormat="1" ht="20.100000000000001" customHeight="1" x14ac:dyDescent="0.25">
      <c r="A50" s="164" t="s">
        <v>116</v>
      </c>
      <c r="B50" s="165"/>
      <c r="C50" s="165"/>
      <c r="D50" s="166"/>
      <c r="E50" s="17"/>
      <c r="F50" s="146" t="s">
        <v>110</v>
      </c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8"/>
      <c r="X50" s="17"/>
      <c r="Y50" s="196">
        <v>750</v>
      </c>
      <c r="Z50" s="197"/>
      <c r="AA50" s="160">
        <v>15</v>
      </c>
      <c r="AB50" s="167"/>
      <c r="AC50" s="101">
        <f t="shared" ref="AC50" si="25">IF(AND(ISNUMBER(AA50),ISNUMBER(Y50)),Y50/1000*AA50,"")</f>
        <v>11.25</v>
      </c>
      <c r="AD50" s="102"/>
      <c r="AE50" s="186">
        <v>7.5</v>
      </c>
      <c r="AF50" s="187"/>
      <c r="AG50" s="17"/>
      <c r="AH50" s="103" t="s">
        <v>118</v>
      </c>
      <c r="AI50" s="104"/>
      <c r="AJ50" s="104"/>
      <c r="AK50" s="104"/>
      <c r="AL50" s="104"/>
      <c r="AM50" s="105"/>
    </row>
    <row r="51" spans="1:40" s="8" customFormat="1" ht="9.9499999999999993" customHeight="1" x14ac:dyDescent="0.25">
      <c r="A51" s="11"/>
      <c r="B51" s="11"/>
      <c r="C51" s="11"/>
      <c r="D51" s="11"/>
      <c r="E51" s="6"/>
      <c r="F51" s="12"/>
      <c r="G51" s="12"/>
      <c r="H51" s="7"/>
      <c r="I51" s="7"/>
      <c r="J51" s="6"/>
      <c r="K51" s="12"/>
      <c r="L51" s="12"/>
      <c r="M51" s="13"/>
      <c r="N51" s="13"/>
      <c r="O51" s="6"/>
      <c r="P51" s="12"/>
      <c r="Q51" s="12"/>
      <c r="R51" s="14"/>
      <c r="S51" s="14"/>
      <c r="T51" s="6"/>
      <c r="U51" s="14"/>
      <c r="V51" s="14"/>
      <c r="W51" s="14"/>
      <c r="X51" s="12"/>
      <c r="Y51" s="12"/>
      <c r="Z51" s="12"/>
      <c r="AA51" s="12"/>
      <c r="AB51" s="12"/>
      <c r="AC51" s="6"/>
      <c r="AD51" s="15"/>
      <c r="AE51" s="15"/>
      <c r="AF51" s="15"/>
      <c r="AG51" s="15"/>
      <c r="AH51" s="15"/>
      <c r="AI51" s="12"/>
      <c r="AJ51" s="12"/>
      <c r="AK51" s="12"/>
      <c r="AL51" s="12"/>
      <c r="AM51" s="12"/>
    </row>
    <row r="52" spans="1:40" s="38" customFormat="1" ht="18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31"/>
      <c r="Y52" s="31"/>
      <c r="Z52" s="31"/>
      <c r="AA52" s="31"/>
      <c r="AB52" s="71"/>
      <c r="AC52" s="71"/>
      <c r="AD52" s="71"/>
      <c r="AE52" s="71"/>
      <c r="AF52" s="71"/>
      <c r="AG52" s="72"/>
      <c r="AH52" s="72"/>
      <c r="AI52" s="72"/>
      <c r="AJ52" s="72"/>
      <c r="AK52" s="72"/>
      <c r="AL52" s="72"/>
      <c r="AM52" s="72"/>
    </row>
    <row r="53" spans="1:40" s="38" customFormat="1" ht="18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W53" s="82" t="s">
        <v>11</v>
      </c>
      <c r="X53" s="26"/>
      <c r="Y53" s="83" t="s">
        <v>102</v>
      </c>
      <c r="Z53" s="9"/>
      <c r="AA53" s="9"/>
      <c r="AB53" s="71"/>
      <c r="AC53" s="71"/>
      <c r="AE53" s="71"/>
      <c r="AF53" s="71"/>
      <c r="AG53" s="71"/>
      <c r="AH53" s="94" t="s">
        <v>112</v>
      </c>
      <c r="AI53" s="94"/>
      <c r="AJ53" s="94"/>
      <c r="AK53" s="94"/>
      <c r="AL53" s="94"/>
      <c r="AM53" s="94"/>
    </row>
    <row r="54" spans="1:40" s="38" customFormat="1" ht="18" customHeight="1" x14ac:dyDescent="0.25">
      <c r="A54" s="77" t="s">
        <v>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9"/>
      <c r="O54" s="9"/>
      <c r="P54" s="9"/>
      <c r="Q54" s="40"/>
      <c r="R54" s="9"/>
      <c r="W54" s="45" t="s">
        <v>96</v>
      </c>
      <c r="X54" s="75"/>
      <c r="Y54" s="83" t="s">
        <v>103</v>
      </c>
      <c r="Z54" s="31"/>
      <c r="AA54" s="31"/>
      <c r="AB54" s="71"/>
      <c r="AC54" s="71"/>
      <c r="AE54" s="71"/>
      <c r="AF54" s="71"/>
      <c r="AG54" s="71"/>
      <c r="AH54" s="91" t="s">
        <v>98</v>
      </c>
      <c r="AI54" s="92"/>
      <c r="AJ54" s="92"/>
      <c r="AK54" s="92"/>
      <c r="AL54" s="92"/>
      <c r="AM54" s="93"/>
      <c r="AN54" s="39"/>
    </row>
    <row r="55" spans="1:40" s="38" customFormat="1" ht="18" customHeight="1" x14ac:dyDescent="0.25">
      <c r="A55" s="41" t="s">
        <v>6</v>
      </c>
      <c r="B55" s="32"/>
      <c r="C55" s="37"/>
      <c r="D55" s="37"/>
      <c r="E55" s="42"/>
      <c r="F55" s="42"/>
      <c r="G55" s="18"/>
      <c r="I55" s="43" t="s">
        <v>9</v>
      </c>
      <c r="J55" s="37"/>
      <c r="K55" s="42"/>
      <c r="L55" s="42"/>
      <c r="M55" s="42"/>
      <c r="N55" s="18"/>
      <c r="O55" s="18"/>
      <c r="P55" s="18"/>
      <c r="Q55" s="44"/>
      <c r="R55" s="44"/>
      <c r="W55" s="45" t="s">
        <v>97</v>
      </c>
      <c r="X55" s="76"/>
      <c r="Y55" s="83" t="s">
        <v>104</v>
      </c>
      <c r="Z55" s="31"/>
      <c r="AA55" s="31"/>
      <c r="AB55" s="71"/>
      <c r="AC55" s="71"/>
      <c r="AE55" s="71"/>
      <c r="AF55" s="71"/>
      <c r="AG55" s="71"/>
      <c r="AH55" s="88" t="s">
        <v>109</v>
      </c>
      <c r="AI55" s="89"/>
      <c r="AJ55" s="89"/>
      <c r="AK55" s="89"/>
      <c r="AL55" s="89"/>
      <c r="AM55" s="90"/>
      <c r="AN55" s="46"/>
    </row>
    <row r="56" spans="1:40" s="38" customFormat="1" ht="18" customHeight="1" x14ac:dyDescent="0.25">
      <c r="A56" s="41" t="s">
        <v>7</v>
      </c>
      <c r="B56" s="30"/>
      <c r="C56" s="29"/>
      <c r="D56" s="29"/>
      <c r="E56" s="47"/>
      <c r="F56" s="47"/>
      <c r="G56" s="9"/>
      <c r="I56" s="43" t="s">
        <v>10</v>
      </c>
      <c r="J56" s="29"/>
      <c r="K56" s="47"/>
      <c r="L56" s="47"/>
      <c r="M56" s="47"/>
      <c r="N56" s="9"/>
      <c r="O56" s="40"/>
      <c r="P56" s="40"/>
      <c r="Q56" s="40"/>
      <c r="R56" s="40"/>
      <c r="W56" s="45" t="s">
        <v>106</v>
      </c>
      <c r="X56" s="74"/>
      <c r="Y56" s="73" t="s">
        <v>105</v>
      </c>
      <c r="Z56" s="31"/>
      <c r="AA56" s="31"/>
      <c r="AB56" s="71"/>
      <c r="AC56" s="71"/>
      <c r="AD56" s="71"/>
      <c r="AE56" s="71"/>
      <c r="AF56" s="71"/>
      <c r="AG56" s="71"/>
      <c r="AH56" s="85" t="s">
        <v>113</v>
      </c>
      <c r="AI56" s="86"/>
      <c r="AJ56" s="86"/>
      <c r="AK56" s="86"/>
      <c r="AL56" s="86"/>
      <c r="AM56" s="87"/>
      <c r="AN56" s="39"/>
    </row>
  </sheetData>
  <sheetProtection algorithmName="SHA-512" hashValue="GjUgB8Ap7KjJprzoiz69bSXvzKSIQd16f+uQ4ssDMVC58JdnCtiOVB0NYXdQ9AIruUQgapKdd7kjE5en889hMQ==" saltValue="3EQtq18hwEv07Y7j5c4suw==" spinCount="100000" sheet="1" objects="1" scenarios="1" selectLockedCells="1"/>
  <mergeCells count="267">
    <mergeCell ref="BJ13:BJ15"/>
    <mergeCell ref="AV13:AV15"/>
    <mergeCell ref="AC17:AD17"/>
    <mergeCell ref="AC18:AD18"/>
    <mergeCell ref="AH18:AM18"/>
    <mergeCell ref="AH19:AM19"/>
    <mergeCell ref="AP13:AP15"/>
    <mergeCell ref="AQ13:AQ15"/>
    <mergeCell ref="AR13:AR15"/>
    <mergeCell ref="AE13:AF15"/>
    <mergeCell ref="AE16:AF16"/>
    <mergeCell ref="AE17:AF17"/>
    <mergeCell ref="AE18:AF18"/>
    <mergeCell ref="AE19:AF19"/>
    <mergeCell ref="AS13:AS15"/>
    <mergeCell ref="AW13:BF13"/>
    <mergeCell ref="BG13:BI13"/>
    <mergeCell ref="T17:U17"/>
    <mergeCell ref="AA23:AB23"/>
    <mergeCell ref="Y20:Z20"/>
    <mergeCell ref="Y19:Z19"/>
    <mergeCell ref="R26:S26"/>
    <mergeCell ref="T27:U27"/>
    <mergeCell ref="AE22:AF22"/>
    <mergeCell ref="AE23:AF23"/>
    <mergeCell ref="AE24:AF24"/>
    <mergeCell ref="AE25:AF25"/>
    <mergeCell ref="AE26:AF26"/>
    <mergeCell ref="V17:W17"/>
    <mergeCell ref="R25:S25"/>
    <mergeCell ref="AC26:AD26"/>
    <mergeCell ref="AC27:AD27"/>
    <mergeCell ref="AC24:AD24"/>
    <mergeCell ref="T25:U25"/>
    <mergeCell ref="T26:U26"/>
    <mergeCell ref="T24:U24"/>
    <mergeCell ref="AA21:AB21"/>
    <mergeCell ref="AA22:AB22"/>
    <mergeCell ref="Y24:Z24"/>
    <mergeCell ref="AA24:AB24"/>
    <mergeCell ref="AA26:AB26"/>
    <mergeCell ref="K2:T2"/>
    <mergeCell ref="K4:T4"/>
    <mergeCell ref="A3:J3"/>
    <mergeCell ref="A4:J4"/>
    <mergeCell ref="A5:J5"/>
    <mergeCell ref="A6:J6"/>
    <mergeCell ref="A7:J7"/>
    <mergeCell ref="R24:S24"/>
    <mergeCell ref="R17:S17"/>
    <mergeCell ref="A2:J2"/>
    <mergeCell ref="R22:S22"/>
    <mergeCell ref="P23:Q23"/>
    <mergeCell ref="R23:S23"/>
    <mergeCell ref="K8:T8"/>
    <mergeCell ref="P15:Q15"/>
    <mergeCell ref="R15:S15"/>
    <mergeCell ref="A16:D16"/>
    <mergeCell ref="A17:D17"/>
    <mergeCell ref="A18:D18"/>
    <mergeCell ref="A13:D15"/>
    <mergeCell ref="P13:W14"/>
    <mergeCell ref="K5:T7"/>
    <mergeCell ref="F16:N16"/>
    <mergeCell ref="F17:N17"/>
    <mergeCell ref="AK1:AM1"/>
    <mergeCell ref="AC9:AM11"/>
    <mergeCell ref="AC5:AM7"/>
    <mergeCell ref="U3:AB3"/>
    <mergeCell ref="U5:AB7"/>
    <mergeCell ref="U9:AB11"/>
    <mergeCell ref="T23:U23"/>
    <mergeCell ref="T16:U16"/>
    <mergeCell ref="AA18:AB18"/>
    <mergeCell ref="AA19:AB19"/>
    <mergeCell ref="T19:U19"/>
    <mergeCell ref="Y22:Z22"/>
    <mergeCell ref="Y17:Z17"/>
    <mergeCell ref="T18:U18"/>
    <mergeCell ref="V18:W18"/>
    <mergeCell ref="T22:U22"/>
    <mergeCell ref="Y21:Z21"/>
    <mergeCell ref="Y23:Z23"/>
    <mergeCell ref="V19:W19"/>
    <mergeCell ref="J1:AI1"/>
    <mergeCell ref="K9:T11"/>
    <mergeCell ref="K3:T3"/>
    <mergeCell ref="T15:U15"/>
    <mergeCell ref="AC20:AD20"/>
    <mergeCell ref="AH20:AM20"/>
    <mergeCell ref="AH22:AM22"/>
    <mergeCell ref="P25:Q25"/>
    <mergeCell ref="P24:Q24"/>
    <mergeCell ref="F20:N20"/>
    <mergeCell ref="F21:N21"/>
    <mergeCell ref="A20:D20"/>
    <mergeCell ref="A21:D21"/>
    <mergeCell ref="A22:D22"/>
    <mergeCell ref="A23:D23"/>
    <mergeCell ref="A25:D25"/>
    <mergeCell ref="F22:N22"/>
    <mergeCell ref="F23:N23"/>
    <mergeCell ref="V20:W20"/>
    <mergeCell ref="AH25:AM25"/>
    <mergeCell ref="AH23:AM23"/>
    <mergeCell ref="V15:W15"/>
    <mergeCell ref="V16:W16"/>
    <mergeCell ref="F18:N18"/>
    <mergeCell ref="F19:N19"/>
    <mergeCell ref="P19:Q19"/>
    <mergeCell ref="R19:S19"/>
    <mergeCell ref="P16:Q16"/>
    <mergeCell ref="AH26:AM26"/>
    <mergeCell ref="AH24:AM24"/>
    <mergeCell ref="AC25:AD25"/>
    <mergeCell ref="P21:Q21"/>
    <mergeCell ref="P22:Q22"/>
    <mergeCell ref="V21:W21"/>
    <mergeCell ref="AA20:AB20"/>
    <mergeCell ref="AE20:AF20"/>
    <mergeCell ref="AE21:AF21"/>
    <mergeCell ref="T20:U20"/>
    <mergeCell ref="T21:U21"/>
    <mergeCell ref="R18:S18"/>
    <mergeCell ref="R20:S20"/>
    <mergeCell ref="AH17:AM17"/>
    <mergeCell ref="AH21:AM21"/>
    <mergeCell ref="R21:S21"/>
    <mergeCell ref="P17:Q17"/>
    <mergeCell ref="AH27:AM27"/>
    <mergeCell ref="AE27:AF27"/>
    <mergeCell ref="A8:J8"/>
    <mergeCell ref="A10:J10"/>
    <mergeCell ref="A9:J9"/>
    <mergeCell ref="BP13:BP15"/>
    <mergeCell ref="AW14:AW15"/>
    <mergeCell ref="Y16:Z16"/>
    <mergeCell ref="Y13:Z15"/>
    <mergeCell ref="Y18:Z18"/>
    <mergeCell ref="BH14:BH15"/>
    <mergeCell ref="BI14:BI15"/>
    <mergeCell ref="BL14:BL15"/>
    <mergeCell ref="BM14:BM15"/>
    <mergeCell ref="BN14:BN15"/>
    <mergeCell ref="BG14:BG15"/>
    <mergeCell ref="AU13:AU15"/>
    <mergeCell ref="BO13:BO15"/>
    <mergeCell ref="BK13:BK15"/>
    <mergeCell ref="BL13:BN13"/>
    <mergeCell ref="AC13:AD15"/>
    <mergeCell ref="AH13:AM15"/>
    <mergeCell ref="AH16:AM16"/>
    <mergeCell ref="U8:AB8"/>
    <mergeCell ref="AH36:AM36"/>
    <mergeCell ref="AH48:AM48"/>
    <mergeCell ref="AE50:AF50"/>
    <mergeCell ref="Y28:Z28"/>
    <mergeCell ref="AE30:AF32"/>
    <mergeCell ref="AE33:AF33"/>
    <mergeCell ref="AE34:AF34"/>
    <mergeCell ref="Y35:Z35"/>
    <mergeCell ref="AA35:AB35"/>
    <mergeCell ref="AC35:AD35"/>
    <mergeCell ref="Y34:Z34"/>
    <mergeCell ref="AA34:AB34"/>
    <mergeCell ref="AC34:AD34"/>
    <mergeCell ref="AH34:AM34"/>
    <mergeCell ref="AE35:AF35"/>
    <mergeCell ref="AE49:AF49"/>
    <mergeCell ref="Y50:Z50"/>
    <mergeCell ref="AA50:AB50"/>
    <mergeCell ref="Y30:Z32"/>
    <mergeCell ref="AA30:AB32"/>
    <mergeCell ref="Y33:Z33"/>
    <mergeCell ref="AA33:AB33"/>
    <mergeCell ref="A19:D19"/>
    <mergeCell ref="R16:S16"/>
    <mergeCell ref="F13:N15"/>
    <mergeCell ref="A26:D26"/>
    <mergeCell ref="AA28:AC28"/>
    <mergeCell ref="Y36:Z36"/>
    <mergeCell ref="AA36:AC36"/>
    <mergeCell ref="A48:D48"/>
    <mergeCell ref="AH49:AM49"/>
    <mergeCell ref="V48:W48"/>
    <mergeCell ref="V49:W49"/>
    <mergeCell ref="A45:AM46"/>
    <mergeCell ref="Y49:Z49"/>
    <mergeCell ref="AA49:AB49"/>
    <mergeCell ref="AC49:AD49"/>
    <mergeCell ref="Y48:Z48"/>
    <mergeCell ref="AA48:AB48"/>
    <mergeCell ref="R48:S48"/>
    <mergeCell ref="AH28:AM28"/>
    <mergeCell ref="P49:Q49"/>
    <mergeCell ref="A27:D27"/>
    <mergeCell ref="P27:Q27"/>
    <mergeCell ref="P26:Q26"/>
    <mergeCell ref="R27:S27"/>
    <mergeCell ref="F50:W50"/>
    <mergeCell ref="F32:W32"/>
    <mergeCell ref="A30:W31"/>
    <mergeCell ref="A35:E35"/>
    <mergeCell ref="A34:E34"/>
    <mergeCell ref="A32:E32"/>
    <mergeCell ref="A33:E33"/>
    <mergeCell ref="F33:W33"/>
    <mergeCell ref="F34:W34"/>
    <mergeCell ref="F35:W35"/>
    <mergeCell ref="F48:N48"/>
    <mergeCell ref="A49:D49"/>
    <mergeCell ref="F49:N49"/>
    <mergeCell ref="A47:K47"/>
    <mergeCell ref="P48:Q48"/>
    <mergeCell ref="A50:D50"/>
    <mergeCell ref="R49:S49"/>
    <mergeCell ref="T48:U48"/>
    <mergeCell ref="T49:U49"/>
    <mergeCell ref="A36:W36"/>
    <mergeCell ref="U4:AB4"/>
    <mergeCell ref="U2:AB2"/>
    <mergeCell ref="V23:W23"/>
    <mergeCell ref="A24:D24"/>
    <mergeCell ref="F27:N27"/>
    <mergeCell ref="F24:N24"/>
    <mergeCell ref="F25:N25"/>
    <mergeCell ref="F26:N26"/>
    <mergeCell ref="V26:W26"/>
    <mergeCell ref="V27:W27"/>
    <mergeCell ref="AA27:AB27"/>
    <mergeCell ref="Y27:Z27"/>
    <mergeCell ref="V25:W25"/>
    <mergeCell ref="Y26:Z26"/>
    <mergeCell ref="Y25:Z25"/>
    <mergeCell ref="AA25:AB25"/>
    <mergeCell ref="V24:W24"/>
    <mergeCell ref="AA13:AB15"/>
    <mergeCell ref="AA16:AB16"/>
    <mergeCell ref="AA17:AB17"/>
    <mergeCell ref="V22:W22"/>
    <mergeCell ref="P18:Q18"/>
    <mergeCell ref="P20:Q20"/>
    <mergeCell ref="A11:J11"/>
    <mergeCell ref="AH56:AM56"/>
    <mergeCell ref="AH55:AM55"/>
    <mergeCell ref="AH54:AM54"/>
    <mergeCell ref="AH53:AM53"/>
    <mergeCell ref="AC3:AG3"/>
    <mergeCell ref="AC2:AG2"/>
    <mergeCell ref="AH3:AM3"/>
    <mergeCell ref="AH2:AM2"/>
    <mergeCell ref="AC8:AM8"/>
    <mergeCell ref="AC4:AM4"/>
    <mergeCell ref="AC50:AD50"/>
    <mergeCell ref="AH50:AM50"/>
    <mergeCell ref="AC30:AD32"/>
    <mergeCell ref="AH30:AM32"/>
    <mergeCell ref="AC33:AD33"/>
    <mergeCell ref="AH33:AM33"/>
    <mergeCell ref="AH35:AM35"/>
    <mergeCell ref="AE48:AF48"/>
    <mergeCell ref="AC48:AD48"/>
    <mergeCell ref="AC16:AD16"/>
    <mergeCell ref="AC21:AD21"/>
    <mergeCell ref="AC22:AD22"/>
    <mergeCell ref="AC19:AD19"/>
    <mergeCell ref="AC23:AD23"/>
  </mergeCells>
  <conditionalFormatting sqref="P16:W27 Y16:Z27">
    <cfRule type="expression" dxfId="4" priority="15">
      <formula>NOT(ISBLANK($F16))</formula>
    </cfRule>
  </conditionalFormatting>
  <conditionalFormatting sqref="AA16:AB27">
    <cfRule type="expression" dxfId="3" priority="12">
      <formula>NOT(ISBLANK($F16))</formula>
    </cfRule>
  </conditionalFormatting>
  <conditionalFormatting sqref="F16:N27">
    <cfRule type="expression" dxfId="2" priority="4">
      <formula>NOT(ISBLANK($F16))</formula>
    </cfRule>
  </conditionalFormatting>
  <conditionalFormatting sqref="F33:W35 AA33:AB35">
    <cfRule type="expression" dxfId="1" priority="3">
      <formula>OR(NOT(ISBLANK($F33)),NOT(ISBLANK($A33)))</formula>
    </cfRule>
  </conditionalFormatting>
  <conditionalFormatting sqref="Y33:Z35 AE33:AF35">
    <cfRule type="expression" dxfId="0" priority="1">
      <formula>OR(NOT(ISBLANK($F33)),NOT(ISBLANK($A33)))</formula>
    </cfRule>
  </conditionalFormatting>
  <dataValidations count="4">
    <dataValidation allowBlank="1" sqref="A16:E27 A48:E50 AC33:AM35 A33:A35 F50 X50:AM50 O48:AM49 Y33:Z35 O16:Z27 AC16:AM27" xr:uid="{00000000-0002-0000-0000-000000000000}"/>
    <dataValidation type="list" allowBlank="1" sqref="F16:N27 F48:N49" xr:uid="{00000000-0002-0000-0000-000001000000}">
      <formula1>Typ</formula1>
    </dataValidation>
    <dataValidation allowBlank="1" showInputMessage="1" showErrorMessage="1" prompt="(nouvelle ligne avec Alt + Entrée)" sqref="K5:AM7 K9:AM11" xr:uid="{00000000-0002-0000-0000-000002000000}"/>
    <dataValidation type="whole" operator="greaterThanOrEqual" allowBlank="1" showErrorMessage="1" errorTitle="NOMBRE DE PIÈCES" error="Seuls les paniers entiers peuvent être commandés." sqref="AA16:AB27 AA33:AB35" xr:uid="{86A5F80B-09EB-49F3-BE1D-0F7EF9D3E5D4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5" orientation="portrait" r:id="rId1"/>
  <colBreaks count="1" manualBreakCount="1">
    <brk id="40" max="1048575" man="1"/>
  </colBreaks>
  <ignoredErrors>
    <ignoredError sqref="Q16 S16 U16 W16 AE16:AF2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H56"/>
  <sheetViews>
    <sheetView zoomScale="85" zoomScaleNormal="85" workbookViewId="0"/>
  </sheetViews>
  <sheetFormatPr baseColWidth="10" defaultRowHeight="15" x14ac:dyDescent="0.25"/>
  <cols>
    <col min="1" max="1" width="4.140625" style="64" customWidth="1"/>
    <col min="2" max="2" width="23.7109375" style="67" customWidth="1"/>
    <col min="3" max="7" width="11.42578125" style="67"/>
    <col min="8" max="16384" width="11.42578125" style="64"/>
  </cols>
  <sheetData>
    <row r="1" spans="2:8" x14ac:dyDescent="0.25">
      <c r="B1" s="67">
        <v>1</v>
      </c>
      <c r="C1" s="67">
        <v>2</v>
      </c>
      <c r="D1" s="67">
        <v>3</v>
      </c>
      <c r="E1" s="67">
        <v>4</v>
      </c>
      <c r="F1" s="67">
        <v>5</v>
      </c>
      <c r="G1" s="67">
        <v>6</v>
      </c>
      <c r="H1" s="67">
        <v>7</v>
      </c>
    </row>
    <row r="2" spans="2:8" x14ac:dyDescent="0.25">
      <c r="B2" s="68" t="s">
        <v>1</v>
      </c>
      <c r="C2" s="68" t="s">
        <v>2</v>
      </c>
      <c r="D2" s="69" t="s">
        <v>3</v>
      </c>
      <c r="E2" s="68" t="s">
        <v>38</v>
      </c>
      <c r="F2" s="68" t="s">
        <v>39</v>
      </c>
      <c r="G2" s="68" t="s">
        <v>37</v>
      </c>
      <c r="H2" s="68" t="s">
        <v>101</v>
      </c>
    </row>
    <row r="4" spans="2:8" x14ac:dyDescent="0.25">
      <c r="B4" s="67" t="s">
        <v>42</v>
      </c>
      <c r="C4" s="67">
        <v>10</v>
      </c>
      <c r="D4" s="67">
        <v>100</v>
      </c>
      <c r="E4" s="67">
        <v>100</v>
      </c>
      <c r="F4" s="67">
        <v>100</v>
      </c>
      <c r="G4" s="67">
        <v>750</v>
      </c>
      <c r="H4" s="79">
        <v>4.8</v>
      </c>
    </row>
    <row r="5" spans="2:8" x14ac:dyDescent="0.25">
      <c r="B5" s="67" t="s">
        <v>43</v>
      </c>
      <c r="C5" s="67">
        <v>10</v>
      </c>
      <c r="D5" s="67">
        <v>100</v>
      </c>
      <c r="E5" s="67">
        <v>110</v>
      </c>
      <c r="F5" s="67">
        <v>110</v>
      </c>
      <c r="G5" s="67">
        <v>750</v>
      </c>
      <c r="H5" s="79">
        <v>5</v>
      </c>
    </row>
    <row r="6" spans="2:8" x14ac:dyDescent="0.25">
      <c r="B6" s="67" t="s">
        <v>44</v>
      </c>
      <c r="C6" s="67">
        <v>10</v>
      </c>
      <c r="D6" s="67">
        <v>100</v>
      </c>
      <c r="E6" s="67">
        <v>120</v>
      </c>
      <c r="F6" s="67">
        <v>120</v>
      </c>
      <c r="G6" s="67">
        <v>750</v>
      </c>
      <c r="H6" s="79">
        <v>5.0999999999999996</v>
      </c>
    </row>
    <row r="7" spans="2:8" x14ac:dyDescent="0.25">
      <c r="B7" s="67" t="s">
        <v>45</v>
      </c>
      <c r="C7" s="67">
        <v>10</v>
      </c>
      <c r="D7" s="67">
        <v>100</v>
      </c>
      <c r="E7" s="67">
        <v>130</v>
      </c>
      <c r="F7" s="67">
        <v>130</v>
      </c>
      <c r="G7" s="67">
        <v>750</v>
      </c>
      <c r="H7" s="79">
        <v>5.3</v>
      </c>
    </row>
    <row r="8" spans="2:8" x14ac:dyDescent="0.25">
      <c r="B8" s="67" t="s">
        <v>46</v>
      </c>
      <c r="C8" s="67">
        <v>10</v>
      </c>
      <c r="D8" s="67">
        <v>100</v>
      </c>
      <c r="E8" s="67">
        <v>140</v>
      </c>
      <c r="F8" s="67">
        <v>140</v>
      </c>
      <c r="G8" s="67">
        <v>750</v>
      </c>
      <c r="H8" s="79">
        <v>5.4</v>
      </c>
    </row>
    <row r="9" spans="2:8" x14ac:dyDescent="0.25">
      <c r="B9" s="67" t="s">
        <v>47</v>
      </c>
      <c r="C9" s="67">
        <v>10</v>
      </c>
      <c r="D9" s="67">
        <v>100</v>
      </c>
      <c r="E9" s="67">
        <v>150</v>
      </c>
      <c r="F9" s="67">
        <v>150</v>
      </c>
      <c r="G9" s="67">
        <v>750</v>
      </c>
      <c r="H9" s="79">
        <v>5.6</v>
      </c>
    </row>
    <row r="10" spans="2:8" x14ac:dyDescent="0.25">
      <c r="B10" s="67" t="s">
        <v>48</v>
      </c>
      <c r="C10" s="67">
        <v>10</v>
      </c>
      <c r="D10" s="67">
        <v>100</v>
      </c>
      <c r="E10" s="67">
        <v>160</v>
      </c>
      <c r="F10" s="67">
        <v>160</v>
      </c>
      <c r="G10" s="67">
        <v>750</v>
      </c>
      <c r="H10" s="79">
        <v>5.7</v>
      </c>
    </row>
    <row r="11" spans="2:8" x14ac:dyDescent="0.25">
      <c r="B11" s="67" t="s">
        <v>49</v>
      </c>
      <c r="C11" s="67">
        <v>12</v>
      </c>
      <c r="D11" s="67">
        <v>100</v>
      </c>
      <c r="E11" s="67">
        <v>170</v>
      </c>
      <c r="F11" s="67">
        <v>170</v>
      </c>
      <c r="G11" s="67">
        <v>750</v>
      </c>
      <c r="H11" s="80">
        <v>8.6999999999999993</v>
      </c>
    </row>
    <row r="12" spans="2:8" x14ac:dyDescent="0.25">
      <c r="B12" s="67" t="s">
        <v>50</v>
      </c>
      <c r="C12" s="67">
        <v>12</v>
      </c>
      <c r="D12" s="67">
        <v>100</v>
      </c>
      <c r="E12" s="67">
        <v>180</v>
      </c>
      <c r="F12" s="67">
        <v>180</v>
      </c>
      <c r="G12" s="67">
        <v>750</v>
      </c>
      <c r="H12" s="79">
        <v>8.9</v>
      </c>
    </row>
    <row r="13" spans="2:8" s="70" customFormat="1" x14ac:dyDescent="0.25">
      <c r="B13" s="70" t="s">
        <v>51</v>
      </c>
      <c r="C13" s="67">
        <v>12</v>
      </c>
      <c r="D13" s="67">
        <v>100</v>
      </c>
      <c r="E13" s="67">
        <v>190</v>
      </c>
      <c r="F13" s="67">
        <v>190</v>
      </c>
      <c r="G13" s="67">
        <v>750</v>
      </c>
      <c r="H13" s="79">
        <v>9.1</v>
      </c>
    </row>
    <row r="14" spans="2:8" s="67" customFormat="1" x14ac:dyDescent="0.25">
      <c r="B14" s="67" t="s">
        <v>52</v>
      </c>
      <c r="C14" s="67">
        <v>12</v>
      </c>
      <c r="D14" s="67">
        <v>100</v>
      </c>
      <c r="E14" s="67">
        <v>200</v>
      </c>
      <c r="F14" s="67">
        <v>200</v>
      </c>
      <c r="G14" s="67">
        <v>750</v>
      </c>
      <c r="H14" s="79">
        <v>9.3000000000000007</v>
      </c>
    </row>
    <row r="15" spans="2:8" s="67" customFormat="1" x14ac:dyDescent="0.25">
      <c r="B15" s="67" t="s">
        <v>53</v>
      </c>
      <c r="C15" s="67">
        <v>12</v>
      </c>
      <c r="D15" s="67">
        <v>100</v>
      </c>
      <c r="E15" s="67">
        <v>210</v>
      </c>
      <c r="F15" s="67">
        <v>210</v>
      </c>
      <c r="G15" s="67">
        <v>750</v>
      </c>
      <c r="H15" s="79">
        <v>9.5</v>
      </c>
    </row>
    <row r="16" spans="2:8" s="67" customFormat="1" x14ac:dyDescent="0.25">
      <c r="B16" s="67" t="s">
        <v>54</v>
      </c>
      <c r="C16" s="67">
        <v>12</v>
      </c>
      <c r="D16" s="67">
        <v>100</v>
      </c>
      <c r="E16" s="67">
        <v>220</v>
      </c>
      <c r="F16" s="67">
        <v>220</v>
      </c>
      <c r="G16" s="67">
        <v>750</v>
      </c>
      <c r="H16" s="79">
        <v>9.6999999999999993</v>
      </c>
    </row>
    <row r="17" spans="2:8" s="67" customFormat="1" x14ac:dyDescent="0.25">
      <c r="B17" s="67" t="s">
        <v>55</v>
      </c>
      <c r="C17" s="67">
        <v>12</v>
      </c>
      <c r="D17" s="67">
        <v>100</v>
      </c>
      <c r="E17" s="67">
        <v>230</v>
      </c>
      <c r="F17" s="67">
        <v>230</v>
      </c>
      <c r="G17" s="67">
        <v>750</v>
      </c>
      <c r="H17" s="79">
        <v>9.9</v>
      </c>
    </row>
    <row r="18" spans="2:8" s="67" customFormat="1" x14ac:dyDescent="0.25">
      <c r="B18" s="67" t="s">
        <v>56</v>
      </c>
      <c r="C18" s="67">
        <v>12</v>
      </c>
      <c r="D18" s="67">
        <v>100</v>
      </c>
      <c r="E18" s="67">
        <v>240</v>
      </c>
      <c r="F18" s="67">
        <v>240</v>
      </c>
      <c r="G18" s="67">
        <v>750</v>
      </c>
      <c r="H18" s="79">
        <v>10.199999999999999</v>
      </c>
    </row>
    <row r="19" spans="2:8" s="67" customFormat="1" x14ac:dyDescent="0.25">
      <c r="B19" s="67" t="s">
        <v>57</v>
      </c>
      <c r="C19" s="67">
        <v>12</v>
      </c>
      <c r="D19" s="67">
        <v>100</v>
      </c>
      <c r="E19" s="67">
        <v>250</v>
      </c>
      <c r="F19" s="67">
        <v>250</v>
      </c>
      <c r="G19" s="67">
        <v>750</v>
      </c>
      <c r="H19" s="79">
        <v>10.4</v>
      </c>
    </row>
    <row r="20" spans="2:8" s="67" customFormat="1" x14ac:dyDescent="0.25">
      <c r="B20" s="67" t="s">
        <v>58</v>
      </c>
      <c r="C20" s="67">
        <v>12</v>
      </c>
      <c r="D20" s="67">
        <v>100</v>
      </c>
      <c r="E20" s="67">
        <v>260</v>
      </c>
      <c r="F20" s="67">
        <v>260</v>
      </c>
      <c r="G20" s="67">
        <v>750</v>
      </c>
      <c r="H20" s="79">
        <v>10.6</v>
      </c>
    </row>
    <row r="21" spans="2:8" s="67" customFormat="1" x14ac:dyDescent="0.25">
      <c r="B21" s="67" t="s">
        <v>59</v>
      </c>
      <c r="C21" s="67">
        <v>12</v>
      </c>
      <c r="D21" s="67">
        <v>100</v>
      </c>
      <c r="E21" s="67">
        <v>270</v>
      </c>
      <c r="F21" s="67">
        <v>270</v>
      </c>
      <c r="G21" s="67">
        <v>750</v>
      </c>
      <c r="H21" s="79">
        <v>10.8</v>
      </c>
    </row>
    <row r="22" spans="2:8" s="67" customFormat="1" x14ac:dyDescent="0.25">
      <c r="B22" s="67" t="s">
        <v>60</v>
      </c>
      <c r="C22" s="67">
        <v>12</v>
      </c>
      <c r="D22" s="67">
        <v>100</v>
      </c>
      <c r="E22" s="67">
        <v>280</v>
      </c>
      <c r="F22" s="67">
        <v>280</v>
      </c>
      <c r="G22" s="67">
        <v>750</v>
      </c>
      <c r="H22" s="79">
        <v>11</v>
      </c>
    </row>
    <row r="23" spans="2:8" s="67" customFormat="1" x14ac:dyDescent="0.25">
      <c r="B23" s="67" t="s">
        <v>61</v>
      </c>
      <c r="C23" s="67">
        <v>12</v>
      </c>
      <c r="D23" s="67">
        <v>100</v>
      </c>
      <c r="E23" s="67">
        <v>290</v>
      </c>
      <c r="F23" s="67">
        <v>290</v>
      </c>
      <c r="G23" s="67">
        <v>750</v>
      </c>
      <c r="H23" s="79">
        <v>11.2</v>
      </c>
    </row>
    <row r="24" spans="2:8" s="67" customFormat="1" x14ac:dyDescent="0.25">
      <c r="B24" s="67" t="s">
        <v>62</v>
      </c>
      <c r="C24" s="67">
        <v>12</v>
      </c>
      <c r="D24" s="67">
        <v>100</v>
      </c>
      <c r="E24" s="67">
        <v>300</v>
      </c>
      <c r="F24" s="67">
        <v>300</v>
      </c>
      <c r="G24" s="67">
        <v>750</v>
      </c>
      <c r="H24" s="79">
        <v>11.4</v>
      </c>
    </row>
    <row r="25" spans="2:8" s="67" customFormat="1" x14ac:dyDescent="0.25">
      <c r="B25" s="67" t="s">
        <v>63</v>
      </c>
      <c r="C25" s="67">
        <v>12</v>
      </c>
      <c r="D25" s="67">
        <v>100</v>
      </c>
      <c r="E25" s="67">
        <v>310</v>
      </c>
      <c r="F25" s="67">
        <v>310</v>
      </c>
      <c r="G25" s="67">
        <v>750</v>
      </c>
      <c r="H25" s="79">
        <v>11.7</v>
      </c>
    </row>
    <row r="26" spans="2:8" s="67" customFormat="1" x14ac:dyDescent="0.25">
      <c r="B26" s="67" t="s">
        <v>64</v>
      </c>
      <c r="C26" s="67">
        <v>12</v>
      </c>
      <c r="D26" s="67">
        <v>100</v>
      </c>
      <c r="E26" s="67">
        <v>320</v>
      </c>
      <c r="F26" s="67">
        <v>320</v>
      </c>
      <c r="G26" s="67">
        <v>750</v>
      </c>
      <c r="H26" s="79">
        <v>11.9</v>
      </c>
    </row>
    <row r="27" spans="2:8" s="67" customFormat="1" x14ac:dyDescent="0.25">
      <c r="B27" s="67" t="s">
        <v>65</v>
      </c>
      <c r="C27" s="67">
        <v>12</v>
      </c>
      <c r="D27" s="67">
        <v>100</v>
      </c>
      <c r="E27" s="67">
        <v>330</v>
      </c>
      <c r="F27" s="67">
        <v>330</v>
      </c>
      <c r="G27" s="67">
        <v>750</v>
      </c>
      <c r="H27" s="79">
        <v>12.1</v>
      </c>
    </row>
    <row r="28" spans="2:8" s="67" customFormat="1" x14ac:dyDescent="0.25">
      <c r="B28" s="67" t="s">
        <v>66</v>
      </c>
      <c r="C28" s="67">
        <v>12</v>
      </c>
      <c r="D28" s="67">
        <v>100</v>
      </c>
      <c r="E28" s="67">
        <v>340</v>
      </c>
      <c r="F28" s="67">
        <v>340</v>
      </c>
      <c r="G28" s="67">
        <v>750</v>
      </c>
      <c r="H28" s="79">
        <v>12.3</v>
      </c>
    </row>
    <row r="29" spans="2:8" s="67" customFormat="1" x14ac:dyDescent="0.25">
      <c r="B29" s="67" t="s">
        <v>67</v>
      </c>
      <c r="C29" s="67">
        <v>12</v>
      </c>
      <c r="D29" s="67">
        <v>75</v>
      </c>
      <c r="E29" s="67">
        <v>350</v>
      </c>
      <c r="F29" s="67">
        <v>350</v>
      </c>
      <c r="G29" s="67">
        <v>750</v>
      </c>
      <c r="H29" s="79">
        <v>14.9</v>
      </c>
    </row>
    <row r="30" spans="2:8" s="67" customFormat="1" x14ac:dyDescent="0.25">
      <c r="B30" s="67" t="s">
        <v>68</v>
      </c>
      <c r="C30" s="67">
        <v>12</v>
      </c>
      <c r="D30" s="67">
        <v>75</v>
      </c>
      <c r="E30" s="67">
        <v>360</v>
      </c>
      <c r="F30" s="67">
        <v>360</v>
      </c>
      <c r="G30" s="67">
        <v>750</v>
      </c>
      <c r="H30" s="79">
        <v>15.2</v>
      </c>
    </row>
    <row r="31" spans="2:8" s="67" customFormat="1" x14ac:dyDescent="0.25">
      <c r="B31" s="67" t="s">
        <v>69</v>
      </c>
      <c r="C31" s="67">
        <v>12</v>
      </c>
      <c r="D31" s="67">
        <v>75</v>
      </c>
      <c r="E31" s="67">
        <v>370</v>
      </c>
      <c r="F31" s="67">
        <v>370</v>
      </c>
      <c r="G31" s="67">
        <v>750</v>
      </c>
      <c r="H31" s="79">
        <v>15.5</v>
      </c>
    </row>
    <row r="32" spans="2:8" s="67" customFormat="1" x14ac:dyDescent="0.25">
      <c r="B32" s="67" t="s">
        <v>70</v>
      </c>
      <c r="C32" s="67">
        <v>12</v>
      </c>
      <c r="D32" s="67">
        <v>75</v>
      </c>
      <c r="E32" s="67">
        <v>380</v>
      </c>
      <c r="F32" s="67">
        <v>380</v>
      </c>
      <c r="G32" s="67">
        <v>750</v>
      </c>
      <c r="H32" s="79">
        <v>15.7</v>
      </c>
    </row>
    <row r="33" spans="2:8" s="67" customFormat="1" x14ac:dyDescent="0.25">
      <c r="B33" s="67" t="s">
        <v>71</v>
      </c>
      <c r="C33" s="67">
        <v>12</v>
      </c>
      <c r="D33" s="67">
        <v>75</v>
      </c>
      <c r="E33" s="67">
        <v>390</v>
      </c>
      <c r="F33" s="67">
        <v>390</v>
      </c>
      <c r="G33" s="67">
        <v>750</v>
      </c>
      <c r="H33" s="79">
        <v>16</v>
      </c>
    </row>
    <row r="34" spans="2:8" s="67" customFormat="1" x14ac:dyDescent="0.25">
      <c r="B34" s="67" t="s">
        <v>72</v>
      </c>
      <c r="C34" s="67">
        <v>12</v>
      </c>
      <c r="D34" s="67">
        <v>75</v>
      </c>
      <c r="E34" s="67">
        <v>400</v>
      </c>
      <c r="F34" s="67">
        <v>400</v>
      </c>
      <c r="G34" s="67">
        <v>750</v>
      </c>
      <c r="H34" s="79">
        <v>16.3</v>
      </c>
    </row>
    <row r="35" spans="2:8" s="67" customFormat="1" x14ac:dyDescent="0.25"/>
    <row r="36" spans="2:8" s="67" customFormat="1" x14ac:dyDescent="0.25"/>
    <row r="37" spans="2:8" s="67" customFormat="1" x14ac:dyDescent="0.25"/>
    <row r="38" spans="2:8" s="67" customFormat="1" x14ac:dyDescent="0.25"/>
    <row r="39" spans="2:8" s="67" customFormat="1" x14ac:dyDescent="0.25"/>
    <row r="40" spans="2:8" s="67" customFormat="1" x14ac:dyDescent="0.25"/>
    <row r="41" spans="2:8" s="67" customFormat="1" x14ac:dyDescent="0.25"/>
    <row r="42" spans="2:8" s="67" customFormat="1" x14ac:dyDescent="0.25"/>
    <row r="43" spans="2:8" s="67" customFormat="1" x14ac:dyDescent="0.25"/>
    <row r="44" spans="2:8" s="67" customFormat="1" x14ac:dyDescent="0.25"/>
    <row r="45" spans="2:8" s="67" customFormat="1" x14ac:dyDescent="0.25"/>
    <row r="46" spans="2:8" s="67" customFormat="1" x14ac:dyDescent="0.25"/>
    <row r="47" spans="2:8" s="67" customFormat="1" x14ac:dyDescent="0.25"/>
    <row r="48" spans="2:8" s="67" customFormat="1" x14ac:dyDescent="0.25"/>
    <row r="49" s="67" customFormat="1" x14ac:dyDescent="0.25"/>
    <row r="50" s="67" customFormat="1" x14ac:dyDescent="0.25"/>
    <row r="51" s="67" customFormat="1" x14ac:dyDescent="0.25"/>
    <row r="52" s="67" customFormat="1" x14ac:dyDescent="0.25"/>
    <row r="53" s="67" customFormat="1" x14ac:dyDescent="0.25"/>
    <row r="54" s="67" customFormat="1" x14ac:dyDescent="0.25"/>
    <row r="55" s="67" customFormat="1" x14ac:dyDescent="0.25"/>
    <row r="56" s="67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CRBDOC0226-538425530-86240</_dlc_DocId>
    <_dlc_DocIdUrl xmlns="d564a89d-9287-4e5f-9ef6-e5f137d90db6">
      <Url>https://crbch.sharepoint.com/sites/team-prd-ablagestruktur-fur-kunden/_layouts/15/DocIdRedir.aspx?ID=CRBDOC0226-538425530-86240</Url>
      <Description>CRBDOC0226-538425530-86240</Description>
    </_dlc_DocIdUrl>
  </documentManagement>
</p:properties>
</file>

<file path=customXml/itemProps1.xml><?xml version="1.0" encoding="utf-8"?>
<ds:datastoreItem xmlns:ds="http://schemas.openxmlformats.org/officeDocument/2006/customXml" ds:itemID="{77D01BE1-B1DA-4C7F-8CF8-D8F1E6D23025}"/>
</file>

<file path=customXml/itemProps2.xml><?xml version="1.0" encoding="utf-8"?>
<ds:datastoreItem xmlns:ds="http://schemas.openxmlformats.org/officeDocument/2006/customXml" ds:itemID="{26D29E1A-E632-4D64-B4A1-20FFC7DECCEB}"/>
</file>

<file path=customXml/itemProps3.xml><?xml version="1.0" encoding="utf-8"?>
<ds:datastoreItem xmlns:ds="http://schemas.openxmlformats.org/officeDocument/2006/customXml" ds:itemID="{AB33BC5A-CC92-47DF-B8F9-98699EA1B8DD}"/>
</file>

<file path=customXml/itemProps4.xml><?xml version="1.0" encoding="utf-8"?>
<ds:datastoreItem xmlns:ds="http://schemas.openxmlformats.org/officeDocument/2006/customXml" ds:itemID="{4F02C323-3D2D-41E4-9E6E-C96E1376F8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RUWA RB</vt:lpstr>
      <vt:lpstr>.</vt:lpstr>
      <vt:lpstr>'RUWA RB'!Druckbereich</vt:lpstr>
      <vt:lpstr>Typ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2020-07-23T06:48:45Z</cp:lastPrinted>
  <dcterms:created xsi:type="dcterms:W3CDTF">2015-05-11T05:08:10Z</dcterms:created>
  <dcterms:modified xsi:type="dcterms:W3CDTF">2022-11-02T21:06:40Z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1428e560-fa49-4cad-b35c-5addcd334bfd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